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mc:AlternateContent xmlns:mc="http://schemas.openxmlformats.org/markup-compatibility/2006">
    <mc:Choice Requires="x15">
      <x15ac:absPath xmlns:x15ac="http://schemas.microsoft.com/office/spreadsheetml/2010/11/ac" url="\\nerawashdc\Work\Projects\Energy\SEM PLEXOS VALIDATION AND MODELLING TASKS (122712)\500 Validated Model\2025-02-26 FINAL Models\Public\"/>
    </mc:Choice>
  </mc:AlternateContent>
  <xr:revisionPtr revIDLastSave="0" documentId="13_ncr:1_{2DAD5401-D362-47E4-AAAD-5A23FC6DD4AC}" xr6:coauthVersionLast="47" xr6:coauthVersionMax="47" xr10:uidLastSave="{00000000-0000-0000-0000-000000000000}"/>
  <bookViews>
    <workbookView xWindow="-90" yWindow="-90" windowWidth="19380" windowHeight="11460" tabRatio="774" xr2:uid="{00000000-000D-0000-FFFF-FFFF00000000}"/>
  </bookViews>
  <sheets>
    <sheet name="Info" sheetId="61" r:id="rId1"/>
    <sheet name="Fixed inputs" sheetId="49" r:id="rId2"/>
    <sheet name="Commodity inputs and calcs" sheetId="54" r:id="rId3"/>
    <sheet name="Fuel adder inputs and calcs" sheetId="56" r:id="rId4"/>
    <sheet name="Commodity prices for PLEXOS" sheetId="55" r:id="rId5"/>
  </sheets>
  <definedNames>
    <definedName name="_AtRisk_SimSetting_AutomaticallyGenerateReports" hidden="1">FALSE</definedName>
    <definedName name="_AtRisk_SimSetting_AutomaticResultsDisplayMode"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dRecalcBehavior" hidden="1">1</definedName>
    <definedName name="_AtRisk_SimSetting_StdRecalcWithoutRiskStatic" hidden="1">0</definedName>
    <definedName name="_AtRisk_SimSetting_StdRecalcWithoutRiskStaticPercentile" hidden="1">0.5</definedName>
    <definedName name="_xlnm._FilterDatabase" localSheetId="4" hidden="1">'Commodity prices for PLEXOS'!$G$10:$R$582</definedName>
    <definedName name="Add_gas_costs">#REF!</definedName>
    <definedName name="coalCV">'Fixed inputs'!$D$81</definedName>
    <definedName name="ED1_Price__€_GJ">'Commodity inputs and calcs'!$D$3</definedName>
    <definedName name="EUR_DET">'Commodity inputs and calcs'!$D$18</definedName>
    <definedName name="Fuel_Output_Headers" localSheetId="4">'Commodity prices for PLEXOS'!$G$10:$R$10</definedName>
    <definedName name="GasoilCV">'Fixed inputs'!$D$83</definedName>
    <definedName name="GBP_DET">'Commodity inputs and calcs'!$D$17</definedName>
    <definedName name="HVO_Premium">'Commodity inputs and calcs'!$D$11</definedName>
    <definedName name="include_GB_GAS_transport">'Commodity inputs and calcs'!$D$13</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LSFOCV">'Fixed inputs'!$D$84</definedName>
    <definedName name="PeatCV">'Fixed inputs'!$D$87</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2030000</definedName>
    <definedName name="RiskHasSettings" hidden="1">5</definedName>
    <definedName name="RiskMinimizeOnStart" hidden="1">FALSE</definedName>
    <definedName name="RiskMonitorConvergence" hidden="1">FALSE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TRUE</definedName>
    <definedName name="RiskUseMultipleCPUs" hidden="1">FALSE</definedName>
    <definedName name="rngCarbonTaxDeterministic">'Commodity inputs and calcs'!$W$33:$Y$100</definedName>
    <definedName name="rngFuelPricesDeterministic">'Commodity inputs and calcs'!$O$33:$S$100</definedName>
    <definedName name="rngFuels">'Fixed inputs'!$C$93:$C$98</definedName>
    <definedName name="rngMarkets">'Fixed inputs'!$B$93:$B$95</definedName>
    <definedName name="Synergen_Gas_Discount">'Fixed inputs'!$D$111</definedName>
    <definedName name="thtoGJ">'Fixed inputs'!$D$82</definedName>
    <definedName name="USD_DET">'Commodity inputs and calcs'!$D$16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 i="55" l="1"/>
  <c r="D12" i="55"/>
  <c r="D13" i="55"/>
  <c r="D14" i="55"/>
  <c r="D15" i="55"/>
  <c r="D16" i="55"/>
  <c r="D17" i="55"/>
  <c r="D18" i="55"/>
  <c r="D19" i="55"/>
  <c r="D20" i="55"/>
  <c r="D21" i="55"/>
  <c r="D22" i="55"/>
  <c r="D23" i="55"/>
  <c r="D24" i="55"/>
  <c r="D25" i="55"/>
  <c r="D26" i="55"/>
  <c r="D27" i="55"/>
  <c r="D28" i="55"/>
  <c r="D29" i="55"/>
  <c r="D30" i="55"/>
  <c r="D31" i="55"/>
  <c r="D32" i="55"/>
  <c r="D33" i="55"/>
  <c r="D34" i="55"/>
  <c r="D35" i="55"/>
  <c r="D36" i="55"/>
  <c r="D37" i="55"/>
  <c r="D38" i="55"/>
  <c r="D39" i="55"/>
  <c r="D40" i="55"/>
  <c r="D41" i="55"/>
  <c r="D42" i="55"/>
  <c r="D43" i="55"/>
  <c r="D44" i="55"/>
  <c r="D45" i="55"/>
  <c r="D46" i="55"/>
  <c r="D47" i="55"/>
  <c r="D48" i="55"/>
  <c r="D49" i="55"/>
  <c r="D50" i="55"/>
  <c r="D51" i="55"/>
  <c r="D52" i="55"/>
  <c r="D53" i="55"/>
  <c r="D54" i="55"/>
  <c r="D55" i="55"/>
  <c r="D56" i="55"/>
  <c r="D57" i="55"/>
  <c r="D58" i="55"/>
  <c r="D59" i="55"/>
  <c r="D60" i="55"/>
  <c r="D61" i="55"/>
  <c r="D62" i="55"/>
  <c r="D63" i="55"/>
  <c r="D64" i="55"/>
  <c r="D65" i="55"/>
  <c r="D66" i="55"/>
  <c r="D67" i="55"/>
  <c r="D68" i="55"/>
  <c r="D69" i="55"/>
  <c r="D70" i="55"/>
  <c r="D71" i="55"/>
  <c r="D72" i="55"/>
  <c r="D73" i="55"/>
  <c r="D74" i="55"/>
  <c r="D75" i="55"/>
  <c r="D76" i="55"/>
  <c r="D77" i="55"/>
  <c r="D78" i="55"/>
  <c r="D79" i="55"/>
  <c r="D80" i="55"/>
  <c r="D81" i="55"/>
  <c r="D82" i="55"/>
  <c r="D83" i="55"/>
  <c r="D84" i="55"/>
  <c r="D85" i="55"/>
  <c r="D86" i="55"/>
  <c r="D87" i="55"/>
  <c r="D88" i="55"/>
  <c r="D89" i="55"/>
  <c r="D90" i="55"/>
  <c r="D91" i="55"/>
  <c r="D92" i="55"/>
  <c r="D93" i="55"/>
  <c r="D94" i="55"/>
  <c r="D95" i="55"/>
  <c r="D96" i="55"/>
  <c r="D97" i="55"/>
  <c r="D98" i="55"/>
  <c r="D99" i="55"/>
  <c r="D100" i="55"/>
  <c r="D101" i="55"/>
  <c r="D102" i="55"/>
  <c r="D103" i="55"/>
  <c r="D104" i="55"/>
  <c r="D105" i="55"/>
  <c r="D106" i="55"/>
  <c r="D107" i="55"/>
  <c r="D108" i="55"/>
  <c r="D109" i="55"/>
  <c r="D110" i="55"/>
  <c r="D111" i="55"/>
  <c r="D112" i="55"/>
  <c r="D113" i="55"/>
  <c r="D114" i="55"/>
  <c r="D115" i="55"/>
  <c r="D116" i="55"/>
  <c r="D117" i="55"/>
  <c r="D118" i="55"/>
  <c r="D119" i="55"/>
  <c r="D120" i="55"/>
  <c r="D121" i="55"/>
  <c r="D122" i="55"/>
  <c r="D123" i="55"/>
  <c r="D124" i="55"/>
  <c r="D125" i="55"/>
  <c r="D126" i="55"/>
  <c r="D127" i="55"/>
  <c r="D128" i="55"/>
  <c r="D129" i="55"/>
  <c r="D130" i="55"/>
  <c r="D131" i="55"/>
  <c r="D132" i="55"/>
  <c r="D133" i="55"/>
  <c r="D134" i="55"/>
  <c r="D135" i="55"/>
  <c r="D136" i="55"/>
  <c r="D137" i="55"/>
  <c r="D138" i="55"/>
  <c r="D139" i="55"/>
  <c r="D140" i="55"/>
  <c r="D141" i="55"/>
  <c r="D142" i="55"/>
  <c r="D143" i="55"/>
  <c r="D144" i="55"/>
  <c r="D145" i="55"/>
  <c r="D146" i="55"/>
  <c r="D147" i="55"/>
  <c r="D148" i="55"/>
  <c r="D149" i="55"/>
  <c r="D150" i="55"/>
  <c r="D151" i="55"/>
  <c r="D152" i="55"/>
  <c r="D153" i="55"/>
  <c r="D154" i="55"/>
  <c r="D155" i="55"/>
  <c r="D156" i="55"/>
  <c r="D157" i="55"/>
  <c r="D158" i="55"/>
  <c r="D159" i="55"/>
  <c r="D160" i="55"/>
  <c r="D161" i="55"/>
  <c r="D162" i="55"/>
  <c r="D163" i="55"/>
  <c r="D164" i="55"/>
  <c r="D165" i="55"/>
  <c r="D166" i="55"/>
  <c r="D167" i="55"/>
  <c r="D168" i="55"/>
  <c r="D169" i="55"/>
  <c r="D170" i="55"/>
  <c r="D171" i="55"/>
  <c r="D172" i="55"/>
  <c r="D173" i="55"/>
  <c r="D174" i="55"/>
  <c r="D175" i="55"/>
  <c r="D176" i="55"/>
  <c r="D177" i="55"/>
  <c r="D178" i="55"/>
  <c r="D179" i="55"/>
  <c r="D180" i="55"/>
  <c r="D181" i="55"/>
  <c r="D182" i="55"/>
  <c r="D183" i="55"/>
  <c r="D184" i="55"/>
  <c r="D185" i="55"/>
  <c r="D186" i="55"/>
  <c r="D187" i="55"/>
  <c r="D188" i="55"/>
  <c r="D189" i="55"/>
  <c r="D190" i="55"/>
  <c r="D191" i="55"/>
  <c r="D192" i="55"/>
  <c r="D193" i="55"/>
  <c r="D194" i="55"/>
  <c r="D195" i="55"/>
  <c r="D196" i="55"/>
  <c r="D197" i="55"/>
  <c r="D198" i="55"/>
  <c r="D199" i="55"/>
  <c r="D200" i="55"/>
  <c r="D201" i="55"/>
  <c r="D202" i="55"/>
  <c r="D203" i="55"/>
  <c r="D204" i="55"/>
  <c r="D205" i="55"/>
  <c r="D206" i="55"/>
  <c r="D207" i="55"/>
  <c r="D208" i="55"/>
  <c r="D209" i="55"/>
  <c r="D210" i="55"/>
  <c r="D211" i="55"/>
  <c r="D212" i="55"/>
  <c r="D213" i="55"/>
  <c r="D214" i="55"/>
  <c r="D215" i="55"/>
  <c r="D216" i="55"/>
  <c r="D217" i="55"/>
  <c r="D218" i="55"/>
  <c r="D219" i="55"/>
  <c r="D220" i="55"/>
  <c r="D221" i="55"/>
  <c r="D222" i="55"/>
  <c r="D223" i="55"/>
  <c r="D224" i="55"/>
  <c r="D225" i="55"/>
  <c r="D226" i="55"/>
  <c r="D227" i="55"/>
  <c r="D228" i="55"/>
  <c r="D229" i="55"/>
  <c r="D230" i="55"/>
  <c r="D231" i="55"/>
  <c r="D232" i="55"/>
  <c r="D233" i="55"/>
  <c r="D234" i="55"/>
  <c r="D235" i="55"/>
  <c r="D236" i="55"/>
  <c r="D237" i="55"/>
  <c r="D238" i="55"/>
  <c r="D239" i="55"/>
  <c r="D240" i="55"/>
  <c r="D241" i="55"/>
  <c r="D242" i="55"/>
  <c r="D243" i="55"/>
  <c r="D244" i="55"/>
  <c r="D245" i="55"/>
  <c r="D246" i="55"/>
  <c r="D247" i="55"/>
  <c r="D248" i="55"/>
  <c r="D249" i="55"/>
  <c r="D250" i="55"/>
  <c r="D251" i="55"/>
  <c r="D252" i="55"/>
  <c r="D253" i="55"/>
  <c r="D254" i="55"/>
  <c r="D255" i="55"/>
  <c r="D256" i="55"/>
  <c r="D257" i="55"/>
  <c r="D258" i="55"/>
  <c r="D259" i="55"/>
  <c r="D260" i="55"/>
  <c r="D261" i="55"/>
  <c r="D262" i="55"/>
  <c r="D263" i="55"/>
  <c r="D264" i="55"/>
  <c r="D265" i="55"/>
  <c r="D266" i="55"/>
  <c r="D267" i="55"/>
  <c r="D268" i="55"/>
  <c r="D269" i="55"/>
  <c r="D270" i="55"/>
  <c r="D271" i="55"/>
  <c r="D272" i="55"/>
  <c r="D273" i="55"/>
  <c r="D274" i="55"/>
  <c r="D275" i="55"/>
  <c r="D276" i="55"/>
  <c r="D277" i="55"/>
  <c r="D278" i="55"/>
  <c r="D279" i="55"/>
  <c r="D280" i="55"/>
  <c r="D281" i="55"/>
  <c r="D282" i="55"/>
  <c r="D283" i="55"/>
  <c r="D284" i="55"/>
  <c r="D285" i="55"/>
  <c r="D286" i="55"/>
  <c r="D287" i="55"/>
  <c r="D288" i="55"/>
  <c r="D289" i="55"/>
  <c r="D290" i="55"/>
  <c r="D291" i="55"/>
  <c r="D292" i="55"/>
  <c r="D293" i="55"/>
  <c r="D294" i="55"/>
  <c r="D295" i="55"/>
  <c r="D296" i="55"/>
  <c r="D297" i="55"/>
  <c r="D298" i="55"/>
  <c r="D299" i="55"/>
  <c r="D300" i="55"/>
  <c r="D301" i="55"/>
  <c r="D302" i="55"/>
  <c r="D303" i="55"/>
  <c r="D304" i="55"/>
  <c r="D305" i="55"/>
  <c r="D306" i="55"/>
  <c r="D307" i="55"/>
  <c r="D308" i="55"/>
  <c r="D309" i="55"/>
  <c r="D310" i="55"/>
  <c r="D311" i="55"/>
  <c r="D312" i="55"/>
  <c r="D313" i="55"/>
  <c r="D314" i="55"/>
  <c r="D315" i="55"/>
  <c r="D316" i="55"/>
  <c r="D317" i="55"/>
  <c r="D318" i="55"/>
  <c r="D319" i="55"/>
  <c r="D320" i="55"/>
  <c r="D321" i="55"/>
  <c r="D322" i="55"/>
  <c r="D323" i="55"/>
  <c r="D324" i="55"/>
  <c r="D325" i="55"/>
  <c r="D326" i="55"/>
  <c r="D327" i="55"/>
  <c r="D328" i="55"/>
  <c r="D329" i="55"/>
  <c r="D330" i="55"/>
  <c r="D331" i="55"/>
  <c r="D332" i="55"/>
  <c r="D333" i="55"/>
  <c r="D334" i="55"/>
  <c r="D335" i="55"/>
  <c r="D336" i="55"/>
  <c r="D337" i="55"/>
  <c r="D338" i="55"/>
  <c r="D339" i="55"/>
  <c r="D340" i="55"/>
  <c r="D341" i="55"/>
  <c r="D342" i="55"/>
  <c r="D343" i="55"/>
  <c r="D344" i="55"/>
  <c r="D345" i="55"/>
  <c r="D346" i="55"/>
  <c r="D347" i="55"/>
  <c r="D348" i="55"/>
  <c r="D349" i="55"/>
  <c r="D350" i="55"/>
  <c r="D351" i="55"/>
  <c r="D352" i="55"/>
  <c r="D353" i="55"/>
  <c r="D354" i="55"/>
  <c r="D355" i="55"/>
  <c r="D356" i="55"/>
  <c r="D357" i="55"/>
  <c r="D358" i="55"/>
  <c r="D359" i="55"/>
  <c r="D360" i="55"/>
  <c r="D361" i="55"/>
  <c r="D362" i="55"/>
  <c r="D363" i="55"/>
  <c r="D364" i="55"/>
  <c r="D365" i="55"/>
  <c r="D366" i="55"/>
  <c r="D367" i="55"/>
  <c r="D368" i="55"/>
  <c r="D369" i="55"/>
  <c r="D370" i="55"/>
  <c r="D371" i="55"/>
  <c r="D372" i="55"/>
  <c r="D373" i="55"/>
  <c r="D374" i="55"/>
  <c r="D375" i="55"/>
  <c r="D376" i="55"/>
  <c r="D377" i="55"/>
  <c r="D378" i="55"/>
  <c r="D379" i="55"/>
  <c r="D380" i="55"/>
  <c r="D381" i="55"/>
  <c r="D382" i="55"/>
  <c r="D383" i="55"/>
  <c r="D384" i="55"/>
  <c r="D385" i="55"/>
  <c r="D386" i="55"/>
  <c r="D387" i="55"/>
  <c r="D388" i="55"/>
  <c r="D389" i="55"/>
  <c r="D390" i="55"/>
  <c r="D391" i="55"/>
  <c r="D392" i="55"/>
  <c r="D393" i="55"/>
  <c r="D394" i="55"/>
  <c r="D395" i="55"/>
  <c r="D396" i="55"/>
  <c r="D397" i="55"/>
  <c r="D398" i="55"/>
  <c r="D399" i="55"/>
  <c r="D400" i="55"/>
  <c r="D401" i="55"/>
  <c r="D402" i="55"/>
  <c r="D403" i="55"/>
  <c r="D404" i="55"/>
  <c r="D405" i="55"/>
  <c r="D406" i="55"/>
  <c r="D407" i="55"/>
  <c r="D408" i="55"/>
  <c r="D409" i="55"/>
  <c r="D410" i="55"/>
  <c r="D411" i="55"/>
  <c r="D412" i="55"/>
  <c r="D413" i="55"/>
  <c r="D414" i="55"/>
  <c r="D415" i="55"/>
  <c r="D416" i="55"/>
  <c r="D417" i="55"/>
  <c r="D418" i="55"/>
  <c r="D419" i="55"/>
  <c r="D420" i="55"/>
  <c r="D421" i="55"/>
  <c r="D422" i="55"/>
  <c r="D423" i="55"/>
  <c r="D424" i="55"/>
  <c r="D425" i="55"/>
  <c r="D426" i="55"/>
  <c r="D427" i="55"/>
  <c r="D428" i="55"/>
  <c r="D429" i="55"/>
  <c r="D430" i="55"/>
  <c r="D431" i="55"/>
  <c r="D432" i="55"/>
  <c r="D433" i="55"/>
  <c r="D434" i="55"/>
  <c r="D435" i="55"/>
  <c r="D436" i="55"/>
  <c r="D437" i="55"/>
  <c r="D438" i="55"/>
  <c r="D439" i="55"/>
  <c r="D440" i="55"/>
  <c r="D441" i="55"/>
  <c r="D442" i="55"/>
  <c r="D443" i="55"/>
  <c r="D444" i="55"/>
  <c r="D445" i="55"/>
  <c r="D446" i="55"/>
  <c r="D447" i="55"/>
  <c r="D448" i="55"/>
  <c r="D449" i="55"/>
  <c r="D450" i="55"/>
  <c r="D451" i="55"/>
  <c r="D452" i="55"/>
  <c r="D453" i="55"/>
  <c r="D454" i="55"/>
  <c r="D455" i="55"/>
  <c r="D456" i="55"/>
  <c r="D457" i="55"/>
  <c r="D458" i="55"/>
  <c r="D459" i="55"/>
  <c r="D460" i="55"/>
  <c r="D461" i="55"/>
  <c r="D462" i="55"/>
  <c r="D463" i="55"/>
  <c r="D464" i="55"/>
  <c r="D465" i="55"/>
  <c r="D466" i="55"/>
  <c r="D467" i="55"/>
  <c r="D468" i="55"/>
  <c r="D469" i="55"/>
  <c r="D470" i="55"/>
  <c r="D471" i="55"/>
  <c r="D472" i="55"/>
  <c r="D473" i="55"/>
  <c r="D474" i="55"/>
  <c r="D475" i="55"/>
  <c r="D476" i="55"/>
  <c r="D477" i="55"/>
  <c r="D478" i="55"/>
  <c r="D479" i="55"/>
  <c r="D480" i="55"/>
  <c r="D481" i="55"/>
  <c r="D482" i="55"/>
  <c r="D483" i="55"/>
  <c r="D484" i="55"/>
  <c r="D485" i="55"/>
  <c r="D486" i="55"/>
  <c r="D487" i="55"/>
  <c r="D488" i="55"/>
  <c r="D489" i="55"/>
  <c r="D490" i="55"/>
  <c r="D491" i="55"/>
  <c r="D492" i="55"/>
  <c r="D493" i="55"/>
  <c r="D494" i="55"/>
  <c r="D495" i="55"/>
  <c r="D496" i="55"/>
  <c r="D497" i="55"/>
  <c r="D498" i="55"/>
  <c r="D499" i="55"/>
  <c r="D500" i="55"/>
  <c r="D501" i="55"/>
  <c r="D502" i="55"/>
  <c r="D503" i="55"/>
  <c r="D504" i="55"/>
  <c r="D505" i="55"/>
  <c r="D506" i="55"/>
  <c r="D507" i="55"/>
  <c r="D508" i="55"/>
  <c r="D509" i="55"/>
  <c r="D510" i="55"/>
  <c r="D511" i="55"/>
  <c r="D512" i="55"/>
  <c r="D513" i="55"/>
  <c r="D514" i="55"/>
  <c r="D515" i="55"/>
  <c r="D516" i="55"/>
  <c r="D517" i="55"/>
  <c r="D518" i="55"/>
  <c r="D519" i="55"/>
  <c r="D520" i="55"/>
  <c r="D521" i="55"/>
  <c r="D522" i="55"/>
  <c r="D523" i="55"/>
  <c r="D524" i="55"/>
  <c r="D525" i="55"/>
  <c r="D526" i="55"/>
  <c r="D527" i="55"/>
  <c r="D528" i="55"/>
  <c r="D529" i="55"/>
  <c r="D530" i="55"/>
  <c r="D531" i="55"/>
  <c r="D532" i="55"/>
  <c r="D533" i="55"/>
  <c r="D534" i="55"/>
  <c r="D535" i="55"/>
  <c r="D536" i="55"/>
  <c r="D537" i="55"/>
  <c r="D538" i="55"/>
  <c r="D539" i="55"/>
  <c r="D540" i="55"/>
  <c r="D541" i="55"/>
  <c r="D542" i="55"/>
  <c r="D543" i="55"/>
  <c r="D544" i="55"/>
  <c r="D545" i="55"/>
  <c r="D546" i="55"/>
  <c r="D547" i="55"/>
  <c r="D548" i="55"/>
  <c r="D549" i="55"/>
  <c r="D550" i="55"/>
  <c r="D551" i="55"/>
  <c r="D552" i="55"/>
  <c r="D553" i="55"/>
  <c r="D554" i="55"/>
  <c r="D555" i="55"/>
  <c r="D556" i="55"/>
  <c r="D557" i="55"/>
  <c r="D558" i="55"/>
  <c r="D559" i="55"/>
  <c r="D560" i="55"/>
  <c r="D561" i="55"/>
  <c r="D562" i="55"/>
  <c r="D563" i="55"/>
  <c r="D564" i="55"/>
  <c r="D565" i="55"/>
  <c r="D566" i="55"/>
  <c r="D567" i="55"/>
  <c r="D568" i="55"/>
  <c r="D569" i="55"/>
  <c r="D570" i="55"/>
  <c r="D571" i="55"/>
  <c r="D572" i="55"/>
  <c r="D573" i="55"/>
  <c r="D574" i="55"/>
  <c r="D575" i="55"/>
  <c r="D576" i="55"/>
  <c r="D577" i="55"/>
  <c r="D578" i="55"/>
  <c r="D579" i="55"/>
  <c r="D580" i="55"/>
  <c r="D581" i="55"/>
  <c r="D582" i="55"/>
  <c r="D583" i="55"/>
  <c r="D584" i="55"/>
  <c r="D585" i="55"/>
  <c r="D586" i="55"/>
  <c r="D587" i="55"/>
  <c r="D588" i="55"/>
  <c r="D589" i="55"/>
  <c r="D590" i="55"/>
  <c r="D591" i="55"/>
  <c r="D592" i="55"/>
  <c r="D593" i="55"/>
  <c r="D594" i="55"/>
  <c r="D595" i="55"/>
  <c r="D596" i="55"/>
  <c r="D597" i="55"/>
  <c r="D598" i="55"/>
  <c r="D599" i="55"/>
  <c r="D600" i="55"/>
  <c r="D601" i="55"/>
  <c r="D602" i="55"/>
  <c r="D603" i="55"/>
  <c r="D604" i="55"/>
  <c r="D605" i="55"/>
  <c r="D606" i="55"/>
  <c r="D607" i="55"/>
  <c r="D608" i="55"/>
  <c r="D609" i="55"/>
  <c r="D610" i="55"/>
  <c r="D611" i="55"/>
  <c r="D612" i="55"/>
  <c r="D613" i="55"/>
  <c r="D614" i="55"/>
  <c r="D615" i="55"/>
  <c r="D616" i="55"/>
  <c r="D617" i="55"/>
  <c r="D618" i="55"/>
  <c r="D619" i="55"/>
  <c r="D620" i="55"/>
  <c r="D621" i="55"/>
  <c r="D622" i="55"/>
  <c r="D623" i="55"/>
  <c r="D624" i="55"/>
  <c r="D625" i="55"/>
  <c r="D626" i="55"/>
  <c r="D627" i="55"/>
  <c r="D628" i="55"/>
  <c r="D629" i="55"/>
  <c r="D630" i="55"/>
  <c r="D631" i="55"/>
  <c r="D632" i="55"/>
  <c r="D633" i="55"/>
  <c r="D634" i="55"/>
  <c r="D635" i="55"/>
  <c r="D636" i="55"/>
  <c r="D637" i="55"/>
  <c r="D638" i="55"/>
  <c r="D639" i="55"/>
  <c r="D640" i="55"/>
  <c r="D641" i="55"/>
  <c r="D642" i="55"/>
  <c r="D643" i="55"/>
  <c r="D644" i="55"/>
  <c r="D645" i="55"/>
  <c r="D646" i="55"/>
  <c r="D647" i="55"/>
  <c r="D648" i="55"/>
  <c r="D649" i="55"/>
  <c r="D650" i="55"/>
  <c r="D651" i="55"/>
  <c r="D652" i="55"/>
  <c r="D653" i="55"/>
  <c r="D654" i="55"/>
  <c r="D655" i="55"/>
  <c r="D656" i="55"/>
  <c r="D657" i="55"/>
  <c r="D658" i="55"/>
  <c r="D659" i="55"/>
  <c r="D660" i="55"/>
  <c r="D661" i="55"/>
  <c r="D662" i="55"/>
  <c r="D663" i="55"/>
  <c r="D664" i="55"/>
  <c r="D665" i="55"/>
  <c r="D666" i="55"/>
  <c r="D667" i="55"/>
  <c r="D668" i="55"/>
  <c r="D669" i="55"/>
  <c r="D670" i="55"/>
  <c r="D671" i="55"/>
  <c r="D672" i="55"/>
  <c r="D673" i="55"/>
  <c r="D674" i="55"/>
  <c r="D675" i="55"/>
  <c r="D676" i="55"/>
  <c r="D677" i="55"/>
  <c r="D678" i="55"/>
  <c r="D679" i="55"/>
  <c r="D680" i="55"/>
  <c r="D681" i="55"/>
  <c r="D682" i="55"/>
  <c r="D683" i="55"/>
  <c r="D684" i="55"/>
  <c r="D685" i="55"/>
  <c r="D686" i="55"/>
  <c r="D687" i="55"/>
  <c r="D688" i="55"/>
  <c r="D689" i="55"/>
  <c r="D690" i="55"/>
  <c r="AF267" i="55"/>
  <c r="AF268" i="55"/>
  <c r="AF269" i="55"/>
  <c r="AF270" i="55"/>
  <c r="AF271" i="55"/>
  <c r="AF272" i="55"/>
  <c r="AF273" i="55"/>
  <c r="AF274" i="55"/>
  <c r="AF275" i="55"/>
  <c r="AF276" i="55"/>
  <c r="AF277" i="55"/>
  <c r="AF278" i="55"/>
  <c r="AF279" i="55"/>
  <c r="AF280" i="55"/>
  <c r="AF281" i="55"/>
  <c r="AF282" i="55"/>
  <c r="AF199" i="55"/>
  <c r="AF200" i="55"/>
  <c r="AF201" i="55"/>
  <c r="AF202" i="55"/>
  <c r="AF203" i="55"/>
  <c r="AF204" i="55"/>
  <c r="AF205" i="55"/>
  <c r="AF206" i="55"/>
  <c r="AF207" i="55"/>
  <c r="AF208" i="55"/>
  <c r="AF209" i="55"/>
  <c r="AF210" i="55"/>
  <c r="AF211" i="55"/>
  <c r="AF212" i="55"/>
  <c r="AF213" i="55"/>
  <c r="AF214" i="55"/>
  <c r="AF146" i="55"/>
  <c r="AF145" i="55"/>
  <c r="AF144" i="55"/>
  <c r="AF143" i="55"/>
  <c r="AF142" i="55"/>
  <c r="AF141" i="55"/>
  <c r="AF140" i="55"/>
  <c r="AF139" i="55"/>
  <c r="AF138" i="55"/>
  <c r="AF137" i="55"/>
  <c r="AF136" i="55"/>
  <c r="AF135" i="55"/>
  <c r="AF134" i="55"/>
  <c r="AF133" i="55"/>
  <c r="AF132" i="55"/>
  <c r="AF131" i="55"/>
  <c r="AF63" i="55"/>
  <c r="AF64" i="55"/>
  <c r="AF65" i="55"/>
  <c r="AF66" i="55"/>
  <c r="AF67" i="55"/>
  <c r="AF68" i="55"/>
  <c r="AF69" i="55"/>
  <c r="AF70" i="55"/>
  <c r="AF71" i="55"/>
  <c r="AF72" i="55"/>
  <c r="AF73" i="55"/>
  <c r="AF74" i="55"/>
  <c r="AF75" i="55"/>
  <c r="AF76" i="55"/>
  <c r="AF77" i="55"/>
  <c r="AF78" i="55"/>
  <c r="Y84" i="54"/>
  <c r="Y85" i="54"/>
  <c r="Y86" i="54"/>
  <c r="Y87" i="54"/>
  <c r="Y88" i="54"/>
  <c r="Y89" i="54"/>
  <c r="Y90" i="54"/>
  <c r="Y91" i="54"/>
  <c r="Y92" i="54"/>
  <c r="Y93" i="54"/>
  <c r="Y94" i="54"/>
  <c r="Y95" i="54"/>
  <c r="Y96" i="54"/>
  <c r="Y97" i="54"/>
  <c r="Y98" i="54"/>
  <c r="Y99" i="54"/>
  <c r="Y100" i="54"/>
  <c r="K100" i="54"/>
  <c r="K99" i="54"/>
  <c r="K98" i="54"/>
  <c r="K97" i="54"/>
  <c r="K96" i="54"/>
  <c r="K95" i="54"/>
  <c r="K94" i="54"/>
  <c r="K93" i="54"/>
  <c r="K92" i="54"/>
  <c r="K91" i="54"/>
  <c r="K90" i="54"/>
  <c r="K89" i="54"/>
  <c r="K88" i="54"/>
  <c r="K87" i="54"/>
  <c r="K86" i="54"/>
  <c r="K85" i="54"/>
  <c r="K84" i="54"/>
  <c r="K83" i="54"/>
  <c r="K82" i="54"/>
  <c r="K81" i="54"/>
  <c r="K80" i="54"/>
  <c r="K79" i="54"/>
  <c r="K78" i="54"/>
  <c r="K77" i="54"/>
  <c r="K76" i="54"/>
  <c r="K75" i="54"/>
  <c r="K74" i="54"/>
  <c r="K73" i="54"/>
  <c r="K72" i="54"/>
  <c r="K71" i="54"/>
  <c r="K70" i="54"/>
  <c r="K69" i="54"/>
  <c r="K68" i="54"/>
  <c r="K67" i="54"/>
  <c r="K66" i="54"/>
  <c r="K65" i="54"/>
  <c r="K64" i="54"/>
  <c r="K63" i="54"/>
  <c r="K62" i="54"/>
  <c r="K61" i="54"/>
  <c r="K60" i="54"/>
  <c r="K59" i="54"/>
  <c r="K58" i="54"/>
  <c r="K57" i="54"/>
  <c r="K56" i="54"/>
  <c r="K55" i="54"/>
  <c r="K54" i="54"/>
  <c r="K53" i="54"/>
  <c r="K52" i="54"/>
  <c r="K51" i="54"/>
  <c r="K50" i="54"/>
  <c r="K48" i="54"/>
  <c r="K47" i="54"/>
  <c r="K46" i="54"/>
  <c r="K45" i="54"/>
  <c r="K44" i="54"/>
  <c r="K43" i="54"/>
  <c r="K42" i="54"/>
  <c r="K41" i="54"/>
  <c r="K40" i="54"/>
  <c r="K39" i="54"/>
  <c r="K38" i="54"/>
  <c r="K37" i="54"/>
  <c r="K36" i="54"/>
  <c r="K35" i="54"/>
  <c r="K34" i="54"/>
  <c r="K33" i="54"/>
  <c r="K49" i="54"/>
  <c r="R1645" i="55"/>
  <c r="R1644" i="55"/>
  <c r="R1643" i="55"/>
  <c r="R1642" i="55"/>
  <c r="R1641" i="55"/>
  <c r="R1640" i="55"/>
  <c r="R1639" i="55"/>
  <c r="R1638" i="55"/>
  <c r="R1637" i="55"/>
  <c r="R1636" i="55"/>
  <c r="R1635" i="55"/>
  <c r="R1634" i="55"/>
  <c r="R1633" i="55"/>
  <c r="R1632" i="55"/>
  <c r="R1631" i="55"/>
  <c r="R1630" i="55"/>
  <c r="R1629" i="55"/>
  <c r="R1628" i="55"/>
  <c r="R1627" i="55"/>
  <c r="R1626" i="55"/>
  <c r="R1625" i="55"/>
  <c r="R1624" i="55"/>
  <c r="R1623" i="55"/>
  <c r="R1622" i="55"/>
  <c r="R1621" i="55"/>
  <c r="R1620" i="55"/>
  <c r="R1619" i="55"/>
  <c r="R1618" i="55"/>
  <c r="R1617" i="55"/>
  <c r="R1616" i="55"/>
  <c r="R1615" i="55"/>
  <c r="R1614" i="55"/>
  <c r="R1613" i="55"/>
  <c r="R1612" i="55"/>
  <c r="R1611" i="55"/>
  <c r="R1610" i="55"/>
  <c r="R1609" i="55"/>
  <c r="R1608" i="55"/>
  <c r="R1607" i="55"/>
  <c r="R1606" i="55"/>
  <c r="R1605" i="55"/>
  <c r="R1604" i="55"/>
  <c r="R1603" i="55"/>
  <c r="R1602" i="55"/>
  <c r="R1601" i="55"/>
  <c r="R1600" i="55"/>
  <c r="R1599" i="55"/>
  <c r="R1598" i="55"/>
  <c r="R1597" i="55"/>
  <c r="R1596" i="55"/>
  <c r="R1595" i="55"/>
  <c r="R1594" i="55"/>
  <c r="R1593" i="55"/>
  <c r="R1592" i="55"/>
  <c r="R1591" i="55"/>
  <c r="R1590" i="55"/>
  <c r="R1589" i="55"/>
  <c r="R1588" i="55"/>
  <c r="R1587" i="55"/>
  <c r="R1586" i="55"/>
  <c r="R1585" i="55"/>
  <c r="R1584" i="55"/>
  <c r="R1583" i="55"/>
  <c r="R1582" i="55"/>
  <c r="R1581" i="55"/>
  <c r="R1580" i="55"/>
  <c r="R1579" i="55"/>
  <c r="R1578" i="55"/>
  <c r="R1577" i="55"/>
  <c r="R1576" i="55"/>
  <c r="R1575" i="55"/>
  <c r="R1574" i="55"/>
  <c r="R1573" i="55"/>
  <c r="R1572" i="55"/>
  <c r="R1571" i="55"/>
  <c r="R1570" i="55"/>
  <c r="R1569" i="55"/>
  <c r="R1568" i="55"/>
  <c r="R1567" i="55"/>
  <c r="R1566" i="55"/>
  <c r="R1565" i="55"/>
  <c r="R1564" i="55"/>
  <c r="R1563" i="55"/>
  <c r="R1562" i="55"/>
  <c r="R1561" i="55"/>
  <c r="R1560" i="55"/>
  <c r="R1559" i="55"/>
  <c r="R1558" i="55"/>
  <c r="R1557" i="55"/>
  <c r="R1556" i="55"/>
  <c r="R1555" i="55"/>
  <c r="R1554" i="55"/>
  <c r="R1553" i="55"/>
  <c r="R1552" i="55"/>
  <c r="R1551" i="55"/>
  <c r="R1550" i="55"/>
  <c r="R1549" i="55"/>
  <c r="R1548" i="55"/>
  <c r="R1547" i="55"/>
  <c r="R1546" i="55"/>
  <c r="R1545" i="55"/>
  <c r="R1544" i="55"/>
  <c r="R1543" i="55"/>
  <c r="R1542" i="55"/>
  <c r="R1541" i="55"/>
  <c r="R1540" i="55"/>
  <c r="R1539" i="55"/>
  <c r="R1538" i="55"/>
  <c r="R1537" i="55"/>
  <c r="R1536" i="55"/>
  <c r="R1535" i="55"/>
  <c r="R1534" i="55"/>
  <c r="R1533" i="55"/>
  <c r="R1532" i="55"/>
  <c r="R1531" i="55"/>
  <c r="R1530" i="55"/>
  <c r="R1529" i="55"/>
  <c r="R1528" i="55"/>
  <c r="R1527" i="55"/>
  <c r="R1526" i="55"/>
  <c r="R1525" i="55"/>
  <c r="R1524" i="55"/>
  <c r="R1523" i="55"/>
  <c r="R1522" i="55"/>
  <c r="R1521" i="55"/>
  <c r="R1520" i="55"/>
  <c r="R1519" i="55"/>
  <c r="R1518" i="55"/>
  <c r="R1517" i="55"/>
  <c r="R1516" i="55"/>
  <c r="R1515" i="55"/>
  <c r="R1514" i="55"/>
  <c r="R1513" i="55"/>
  <c r="R1512" i="55"/>
  <c r="R1511" i="55"/>
  <c r="R1510" i="55"/>
  <c r="R1509" i="55"/>
  <c r="R1508" i="55"/>
  <c r="R1507" i="55"/>
  <c r="R1506" i="55"/>
  <c r="R1505" i="55"/>
  <c r="R1504" i="55"/>
  <c r="R1503" i="55"/>
  <c r="R1502" i="55"/>
  <c r="R1501" i="55"/>
  <c r="R1500" i="55"/>
  <c r="R1499" i="55"/>
  <c r="R1498" i="55"/>
  <c r="R1497" i="55"/>
  <c r="R1496" i="55"/>
  <c r="R1495" i="55"/>
  <c r="R1494" i="55"/>
  <c r="R1493" i="55"/>
  <c r="R1492" i="55"/>
  <c r="R1491" i="55"/>
  <c r="R1490" i="55"/>
  <c r="R1489" i="55"/>
  <c r="R1488" i="55"/>
  <c r="R1487" i="55"/>
  <c r="R1486" i="55"/>
  <c r="R1485" i="55"/>
  <c r="R1484" i="55"/>
  <c r="R1483" i="55"/>
  <c r="R1482" i="55"/>
  <c r="R1481" i="55"/>
  <c r="R1480" i="55"/>
  <c r="R1479" i="55"/>
  <c r="R1478" i="55"/>
  <c r="R1477" i="55"/>
  <c r="R1476" i="55"/>
  <c r="R1475" i="55"/>
  <c r="R1474" i="55"/>
  <c r="R1473" i="55"/>
  <c r="R1472" i="55"/>
  <c r="R1471" i="55"/>
  <c r="R1470" i="55"/>
  <c r="R1469" i="55"/>
  <c r="R1468" i="55"/>
  <c r="R1467" i="55"/>
  <c r="R1466" i="55"/>
  <c r="R1465" i="55"/>
  <c r="R1464" i="55"/>
  <c r="R1463" i="55"/>
  <c r="R1462" i="55"/>
  <c r="R1461" i="55"/>
  <c r="R1460" i="55"/>
  <c r="R1459" i="55"/>
  <c r="R1458" i="55"/>
  <c r="R1457" i="55"/>
  <c r="R1456" i="55"/>
  <c r="R1455" i="55"/>
  <c r="R1454" i="55"/>
  <c r="R1453" i="55"/>
  <c r="R1452" i="55"/>
  <c r="R1451" i="55"/>
  <c r="R1450" i="55"/>
  <c r="R1449" i="55"/>
  <c r="R1448" i="55"/>
  <c r="R1447" i="55"/>
  <c r="R1446" i="55"/>
  <c r="R1445" i="55"/>
  <c r="R1444" i="55"/>
  <c r="R1443" i="55"/>
  <c r="R1442" i="55"/>
  <c r="R690" i="55" l="1"/>
  <c r="R689" i="55"/>
  <c r="R688" i="55"/>
  <c r="R687" i="55"/>
  <c r="R686" i="55"/>
  <c r="R685" i="55"/>
  <c r="R684" i="55"/>
  <c r="R683" i="55"/>
  <c r="R682" i="55"/>
  <c r="R681" i="55"/>
  <c r="R680" i="55"/>
  <c r="R679" i="55"/>
  <c r="R678" i="55"/>
  <c r="R677" i="55"/>
  <c r="R676" i="55"/>
  <c r="R675" i="55"/>
  <c r="R674" i="55"/>
  <c r="R673" i="55"/>
  <c r="R672" i="55"/>
  <c r="R671" i="55"/>
  <c r="R670" i="55"/>
  <c r="R669" i="55"/>
  <c r="R668" i="55"/>
  <c r="R667" i="55"/>
  <c r="R666" i="55"/>
  <c r="R665" i="55"/>
  <c r="R664" i="55"/>
  <c r="R663" i="55"/>
  <c r="R662" i="55"/>
  <c r="R661" i="55"/>
  <c r="R660" i="55"/>
  <c r="R659" i="55"/>
  <c r="R658" i="55"/>
  <c r="R657" i="55"/>
  <c r="R656" i="55"/>
  <c r="R655" i="55"/>
  <c r="R654" i="55"/>
  <c r="R653" i="55"/>
  <c r="R652" i="55"/>
  <c r="R651" i="55"/>
  <c r="R650" i="55"/>
  <c r="R649" i="55"/>
  <c r="R648" i="55"/>
  <c r="R647" i="55"/>
  <c r="R646" i="55"/>
  <c r="R645" i="55"/>
  <c r="R644" i="55"/>
  <c r="R643" i="55"/>
  <c r="R642" i="55"/>
  <c r="R641" i="55"/>
  <c r="R640" i="55"/>
  <c r="R639" i="55"/>
  <c r="R638" i="55"/>
  <c r="R637" i="55"/>
  <c r="R636" i="55"/>
  <c r="R635" i="55"/>
  <c r="R634" i="55"/>
  <c r="R633" i="55"/>
  <c r="R632" i="55"/>
  <c r="R631" i="55"/>
  <c r="R630" i="55"/>
  <c r="R629" i="55"/>
  <c r="R628" i="55"/>
  <c r="R627" i="55"/>
  <c r="R626" i="55"/>
  <c r="R625" i="55"/>
  <c r="R624" i="55"/>
  <c r="R623" i="55"/>
  <c r="A690" i="55"/>
  <c r="G690" i="55" s="1"/>
  <c r="A689" i="55"/>
  <c r="G689" i="55" s="1"/>
  <c r="A688" i="55"/>
  <c r="G688" i="55" s="1"/>
  <c r="A687" i="55"/>
  <c r="G687" i="55" s="1"/>
  <c r="A686" i="55"/>
  <c r="G686" i="55" s="1"/>
  <c r="A685" i="55"/>
  <c r="G685" i="55" s="1"/>
  <c r="A684" i="55"/>
  <c r="G684" i="55" s="1"/>
  <c r="A683" i="55"/>
  <c r="G683" i="55" s="1"/>
  <c r="A682" i="55"/>
  <c r="G682" i="55" s="1"/>
  <c r="A681" i="55"/>
  <c r="G681" i="55" s="1"/>
  <c r="A680" i="55"/>
  <c r="G680" i="55" s="1"/>
  <c r="A679" i="55"/>
  <c r="G679" i="55" s="1"/>
  <c r="A678" i="55"/>
  <c r="G678" i="55" s="1"/>
  <c r="A677" i="55"/>
  <c r="G677" i="55" s="1"/>
  <c r="A676" i="55"/>
  <c r="G676" i="55" s="1"/>
  <c r="A675" i="55"/>
  <c r="G675" i="55" s="1"/>
  <c r="A674" i="55"/>
  <c r="G674" i="55" s="1"/>
  <c r="A673" i="55"/>
  <c r="G673" i="55" s="1"/>
  <c r="A672" i="55"/>
  <c r="G672" i="55" s="1"/>
  <c r="A671" i="55"/>
  <c r="G671" i="55" s="1"/>
  <c r="A670" i="55"/>
  <c r="G670" i="55" s="1"/>
  <c r="A669" i="55"/>
  <c r="G669" i="55" s="1"/>
  <c r="A668" i="55"/>
  <c r="G668" i="55" s="1"/>
  <c r="A667" i="55"/>
  <c r="G667" i="55" s="1"/>
  <c r="A666" i="55"/>
  <c r="G666" i="55" s="1"/>
  <c r="A665" i="55"/>
  <c r="G665" i="55" s="1"/>
  <c r="A664" i="55"/>
  <c r="G664" i="55" s="1"/>
  <c r="A663" i="55"/>
  <c r="G663" i="55" s="1"/>
  <c r="A662" i="55"/>
  <c r="G662" i="55" s="1"/>
  <c r="A661" i="55"/>
  <c r="G661" i="55" s="1"/>
  <c r="A660" i="55"/>
  <c r="G660" i="55" s="1"/>
  <c r="A659" i="55"/>
  <c r="G659" i="55" s="1"/>
  <c r="A658" i="55"/>
  <c r="G658" i="55" s="1"/>
  <c r="A657" i="55"/>
  <c r="G657" i="55" s="1"/>
  <c r="A656" i="55"/>
  <c r="G656" i="55" s="1"/>
  <c r="A655" i="55"/>
  <c r="G655" i="55" s="1"/>
  <c r="A654" i="55"/>
  <c r="G654" i="55" s="1"/>
  <c r="A653" i="55"/>
  <c r="G653" i="55" s="1"/>
  <c r="A652" i="55"/>
  <c r="G652" i="55" s="1"/>
  <c r="A651" i="55"/>
  <c r="G651" i="55" s="1"/>
  <c r="A650" i="55"/>
  <c r="G650" i="55" s="1"/>
  <c r="A649" i="55"/>
  <c r="G649" i="55" s="1"/>
  <c r="A648" i="55"/>
  <c r="G648" i="55" s="1"/>
  <c r="G647" i="55"/>
  <c r="A647" i="55"/>
  <c r="A646" i="55"/>
  <c r="G646" i="55" s="1"/>
  <c r="A645" i="55"/>
  <c r="G645" i="55" s="1"/>
  <c r="A644" i="55"/>
  <c r="G644" i="55" s="1"/>
  <c r="A643" i="55"/>
  <c r="G643" i="55" s="1"/>
  <c r="A642" i="55"/>
  <c r="G642" i="55" s="1"/>
  <c r="A641" i="55"/>
  <c r="G641" i="55" s="1"/>
  <c r="A640" i="55"/>
  <c r="G640" i="55" s="1"/>
  <c r="A639" i="55"/>
  <c r="G639" i="55" s="1"/>
  <c r="A638" i="55"/>
  <c r="G638" i="55" s="1"/>
  <c r="A637" i="55"/>
  <c r="G637" i="55" s="1"/>
  <c r="A636" i="55"/>
  <c r="G636" i="55" s="1"/>
  <c r="A635" i="55"/>
  <c r="G635" i="55" s="1"/>
  <c r="A634" i="55"/>
  <c r="G634" i="55" s="1"/>
  <c r="A633" i="55"/>
  <c r="G633" i="55" s="1"/>
  <c r="A632" i="55"/>
  <c r="G632" i="55" s="1"/>
  <c r="A631" i="55"/>
  <c r="G631" i="55" s="1"/>
  <c r="A630" i="55"/>
  <c r="G630" i="55" s="1"/>
  <c r="A629" i="55"/>
  <c r="G629" i="55" s="1"/>
  <c r="A628" i="55"/>
  <c r="G628" i="55" s="1"/>
  <c r="A627" i="55"/>
  <c r="G627" i="55" s="1"/>
  <c r="A626" i="55"/>
  <c r="G626" i="55" s="1"/>
  <c r="A625" i="55"/>
  <c r="G625" i="55" s="1"/>
  <c r="A624" i="55"/>
  <c r="G624" i="55" s="1"/>
  <c r="A623" i="55"/>
  <c r="G623" i="55" s="1"/>
  <c r="P687" i="56"/>
  <c r="P686" i="56"/>
  <c r="P685" i="56"/>
  <c r="P684" i="56"/>
  <c r="P683" i="56"/>
  <c r="P682" i="56"/>
  <c r="P681" i="56"/>
  <c r="P680" i="56"/>
  <c r="P679" i="56"/>
  <c r="P678" i="56"/>
  <c r="P677" i="56"/>
  <c r="P676" i="56"/>
  <c r="P675" i="56"/>
  <c r="P674" i="56"/>
  <c r="P673" i="56"/>
  <c r="P672" i="56"/>
  <c r="P671" i="56"/>
  <c r="P670" i="56"/>
  <c r="P669" i="56"/>
  <c r="P668" i="56"/>
  <c r="P667" i="56"/>
  <c r="P666" i="56"/>
  <c r="P665" i="56"/>
  <c r="P664" i="56"/>
  <c r="P663" i="56"/>
  <c r="P662" i="56"/>
  <c r="P661" i="56"/>
  <c r="P660" i="56"/>
  <c r="P659" i="56"/>
  <c r="P658" i="56"/>
  <c r="P657" i="56"/>
  <c r="P656" i="56"/>
  <c r="P655" i="56"/>
  <c r="P654" i="56"/>
  <c r="P653" i="56"/>
  <c r="P652" i="56"/>
  <c r="P651" i="56"/>
  <c r="P650" i="56"/>
  <c r="P649" i="56"/>
  <c r="P648" i="56"/>
  <c r="P647" i="56"/>
  <c r="P646" i="56"/>
  <c r="P645" i="56"/>
  <c r="P644" i="56"/>
  <c r="P643" i="56"/>
  <c r="P642" i="56"/>
  <c r="P641" i="56"/>
  <c r="P640" i="56"/>
  <c r="P639" i="56"/>
  <c r="P638" i="56"/>
  <c r="P637" i="56"/>
  <c r="P636" i="56"/>
  <c r="P635" i="56"/>
  <c r="P634" i="56"/>
  <c r="P633" i="56"/>
  <c r="P632" i="56"/>
  <c r="P631" i="56"/>
  <c r="P630" i="56"/>
  <c r="P629" i="56"/>
  <c r="P628" i="56"/>
  <c r="P627" i="56"/>
  <c r="P626" i="56"/>
  <c r="P625" i="56"/>
  <c r="P624" i="56"/>
  <c r="P623" i="56"/>
  <c r="P622" i="56"/>
  <c r="P621" i="56"/>
  <c r="P620" i="56"/>
  <c r="P348" i="56"/>
  <c r="R1439" i="55"/>
  <c r="R1438" i="55"/>
  <c r="R1437" i="55"/>
  <c r="R1436" i="55"/>
  <c r="R1435" i="55"/>
  <c r="R1434" i="55"/>
  <c r="R1433" i="55"/>
  <c r="R1432" i="55"/>
  <c r="R1431" i="55"/>
  <c r="R1430" i="55"/>
  <c r="R1429" i="55"/>
  <c r="R1428" i="55"/>
  <c r="R1427" i="55"/>
  <c r="R1426" i="55"/>
  <c r="R1425" i="55"/>
  <c r="R1424" i="55"/>
  <c r="R1371" i="55"/>
  <c r="R1370" i="55"/>
  <c r="R1369" i="55"/>
  <c r="R1368" i="55"/>
  <c r="R1367" i="55"/>
  <c r="R1366" i="55"/>
  <c r="R1365" i="55"/>
  <c r="R1364" i="55"/>
  <c r="R1363" i="55"/>
  <c r="R1362" i="55"/>
  <c r="R1361" i="55"/>
  <c r="R1360" i="55"/>
  <c r="R1359" i="55"/>
  <c r="R1358" i="55"/>
  <c r="R1357" i="55"/>
  <c r="R1356" i="55"/>
  <c r="R1302" i="55"/>
  <c r="R1301" i="55"/>
  <c r="R1300" i="55"/>
  <c r="R1299" i="55"/>
  <c r="R1298" i="55"/>
  <c r="R1297" i="55"/>
  <c r="R1296" i="55"/>
  <c r="R1295" i="55"/>
  <c r="R1294" i="55"/>
  <c r="R1293" i="55"/>
  <c r="R1292" i="55"/>
  <c r="R1291" i="55"/>
  <c r="R1290" i="55"/>
  <c r="R1289" i="55"/>
  <c r="R1288" i="55"/>
  <c r="R1287" i="55"/>
  <c r="R1286" i="55"/>
  <c r="R1285" i="55"/>
  <c r="R1284" i="55"/>
  <c r="R1283" i="55"/>
  <c r="R1282" i="55"/>
  <c r="R1281" i="55"/>
  <c r="R1280" i="55"/>
  <c r="R1279" i="55"/>
  <c r="R1278" i="55"/>
  <c r="R1277" i="55"/>
  <c r="R1276" i="55"/>
  <c r="R1275" i="55"/>
  <c r="R1274" i="55"/>
  <c r="R1273" i="55"/>
  <c r="R1272" i="55"/>
  <c r="R1271" i="55"/>
  <c r="R1270" i="55"/>
  <c r="R1269" i="55"/>
  <c r="R1268" i="55"/>
  <c r="R1267" i="55"/>
  <c r="R1266" i="55"/>
  <c r="R1265" i="55"/>
  <c r="R1264" i="55"/>
  <c r="R1263" i="55"/>
  <c r="R1262" i="55"/>
  <c r="R1261" i="55"/>
  <c r="R1260" i="55"/>
  <c r="R1259" i="55"/>
  <c r="R1258" i="55"/>
  <c r="R1257" i="55"/>
  <c r="R1256" i="55"/>
  <c r="R1255" i="55"/>
  <c r="R1254" i="55"/>
  <c r="R1098" i="55"/>
  <c r="R1097" i="55"/>
  <c r="R1096" i="55"/>
  <c r="R1095" i="55"/>
  <c r="R1094" i="55"/>
  <c r="R1093" i="55"/>
  <c r="R1092" i="55"/>
  <c r="R1091" i="55"/>
  <c r="R1090" i="55"/>
  <c r="R1089" i="55"/>
  <c r="R1088" i="55"/>
  <c r="R1087" i="55"/>
  <c r="R1086" i="55"/>
  <c r="R1085" i="55"/>
  <c r="R1084" i="55"/>
  <c r="R1083" i="55"/>
  <c r="R1082" i="55"/>
  <c r="R1081" i="55"/>
  <c r="R1080" i="55"/>
  <c r="R1079" i="55"/>
  <c r="R1078" i="55"/>
  <c r="R1077" i="55"/>
  <c r="R1076" i="55"/>
  <c r="R1075" i="55"/>
  <c r="R1074" i="55"/>
  <c r="R1073" i="55"/>
  <c r="R1072" i="55"/>
  <c r="R1071" i="55"/>
  <c r="R1070" i="55"/>
  <c r="R1069" i="55"/>
  <c r="R1068" i="55"/>
  <c r="R1067" i="55"/>
  <c r="R1066" i="55"/>
  <c r="R1065" i="55"/>
  <c r="R1064" i="55"/>
  <c r="R1063" i="55"/>
  <c r="R1062" i="55"/>
  <c r="R1061" i="55"/>
  <c r="R1060" i="55"/>
  <c r="R1059" i="55"/>
  <c r="R1058" i="55"/>
  <c r="R1057" i="55"/>
  <c r="R1056" i="55"/>
  <c r="R1055" i="55"/>
  <c r="R1054" i="55"/>
  <c r="R1053" i="55"/>
  <c r="R1052" i="55"/>
  <c r="R1051" i="55"/>
  <c r="R1050" i="55"/>
  <c r="R894" i="55"/>
  <c r="R893" i="55"/>
  <c r="R892" i="55"/>
  <c r="R891" i="55"/>
  <c r="R890" i="55"/>
  <c r="R889" i="55"/>
  <c r="R888" i="55"/>
  <c r="R887" i="55"/>
  <c r="R886" i="55"/>
  <c r="R885" i="55"/>
  <c r="R884" i="55"/>
  <c r="R883" i="55"/>
  <c r="R882" i="55"/>
  <c r="R881" i="55"/>
  <c r="R880" i="55"/>
  <c r="R879" i="55"/>
  <c r="R878" i="55"/>
  <c r="R877" i="55"/>
  <c r="R876" i="55"/>
  <c r="R875" i="55"/>
  <c r="R874" i="55"/>
  <c r="R873" i="55"/>
  <c r="R872" i="55"/>
  <c r="R871" i="55"/>
  <c r="R870" i="55"/>
  <c r="R869" i="55"/>
  <c r="R868" i="55"/>
  <c r="R867" i="55"/>
  <c r="R866" i="55"/>
  <c r="R865" i="55"/>
  <c r="R864" i="55"/>
  <c r="R863" i="55"/>
  <c r="R862" i="55"/>
  <c r="R861" i="55"/>
  <c r="R860" i="55"/>
  <c r="R859" i="55"/>
  <c r="R858" i="55"/>
  <c r="R857" i="55"/>
  <c r="R856" i="55"/>
  <c r="R855" i="55"/>
  <c r="R854" i="55"/>
  <c r="R853" i="55"/>
  <c r="R852" i="55"/>
  <c r="R851" i="55"/>
  <c r="R850" i="55"/>
  <c r="R849" i="55"/>
  <c r="R848" i="55"/>
  <c r="R847" i="55"/>
  <c r="R846" i="55"/>
  <c r="C893" i="55"/>
  <c r="C1097" i="55" s="1"/>
  <c r="C892" i="55"/>
  <c r="C1096" i="55" s="1"/>
  <c r="C891" i="55"/>
  <c r="C1095" i="55" s="1"/>
  <c r="C890" i="55"/>
  <c r="C1094" i="55" s="1"/>
  <c r="C889" i="55"/>
  <c r="C1093" i="55" s="1"/>
  <c r="C888" i="55"/>
  <c r="C1092" i="55" s="1"/>
  <c r="C887" i="55"/>
  <c r="C1091" i="55" s="1"/>
  <c r="C886" i="55"/>
  <c r="C1090" i="55" s="1"/>
  <c r="D885" i="55"/>
  <c r="B885" i="55" s="1"/>
  <c r="C885" i="55"/>
  <c r="C1089" i="55" s="1"/>
  <c r="C884" i="55"/>
  <c r="C1088" i="55" s="1"/>
  <c r="C883" i="55"/>
  <c r="C882" i="55"/>
  <c r="C1086" i="55" s="1"/>
  <c r="C881" i="55"/>
  <c r="C1085" i="55" s="1"/>
  <c r="C880" i="55"/>
  <c r="C1084" i="55" s="1"/>
  <c r="C879" i="55"/>
  <c r="C878" i="55"/>
  <c r="C1082" i="55" s="1"/>
  <c r="D877" i="55"/>
  <c r="B877" i="55" s="1"/>
  <c r="C877" i="55"/>
  <c r="C1081" i="55" s="1"/>
  <c r="C876" i="55"/>
  <c r="C1080" i="55" s="1"/>
  <c r="C875" i="55"/>
  <c r="C1079" i="55" s="1"/>
  <c r="C1626" i="55" s="1"/>
  <c r="C874" i="55"/>
  <c r="D873" i="55"/>
  <c r="B873" i="55" s="1"/>
  <c r="C873" i="55"/>
  <c r="C872" i="55"/>
  <c r="C871" i="55"/>
  <c r="C870" i="55"/>
  <c r="C869" i="55"/>
  <c r="C868" i="55"/>
  <c r="C1072" i="55" s="1"/>
  <c r="C867" i="55"/>
  <c r="C866" i="55"/>
  <c r="D865" i="55"/>
  <c r="D1069" i="55" s="1"/>
  <c r="C865" i="55"/>
  <c r="C1069" i="55" s="1"/>
  <c r="C864" i="55"/>
  <c r="C863" i="55"/>
  <c r="C862" i="55"/>
  <c r="C1066" i="55" s="1"/>
  <c r="C861" i="55"/>
  <c r="C1065" i="55" s="1"/>
  <c r="C860" i="55"/>
  <c r="C859" i="55"/>
  <c r="C858" i="55"/>
  <c r="D857" i="55"/>
  <c r="B857" i="55" s="1"/>
  <c r="C857" i="55"/>
  <c r="C1061" i="55" s="1"/>
  <c r="C856" i="55"/>
  <c r="C855" i="55"/>
  <c r="C854" i="55"/>
  <c r="C1058" i="55" s="1"/>
  <c r="C853" i="55"/>
  <c r="C852" i="55"/>
  <c r="C851" i="55"/>
  <c r="C1055" i="55" s="1"/>
  <c r="C850" i="55"/>
  <c r="C849" i="55"/>
  <c r="C1053" i="55" s="1"/>
  <c r="C848" i="55"/>
  <c r="C847" i="55"/>
  <c r="C1051" i="55" s="1"/>
  <c r="C846" i="55"/>
  <c r="C1050" i="55" s="1"/>
  <c r="R621" i="55"/>
  <c r="B621" i="55"/>
  <c r="A621" i="55"/>
  <c r="R620" i="55"/>
  <c r="B620" i="55"/>
  <c r="A620" i="55"/>
  <c r="R619" i="55"/>
  <c r="B619" i="55"/>
  <c r="A619" i="55"/>
  <c r="R618" i="55"/>
  <c r="B618" i="55"/>
  <c r="A618" i="55"/>
  <c r="R617" i="55"/>
  <c r="B617" i="55"/>
  <c r="A617" i="55"/>
  <c r="R616" i="55"/>
  <c r="B616" i="55"/>
  <c r="A616" i="55"/>
  <c r="R615" i="55"/>
  <c r="B615" i="55"/>
  <c r="A615" i="55"/>
  <c r="R614" i="55"/>
  <c r="B614" i="55"/>
  <c r="A614" i="55"/>
  <c r="R613" i="55"/>
  <c r="B613" i="55"/>
  <c r="A613" i="55"/>
  <c r="R612" i="55"/>
  <c r="B612" i="55"/>
  <c r="A612" i="55"/>
  <c r="R611" i="55"/>
  <c r="B611" i="55"/>
  <c r="A611" i="55"/>
  <c r="R610" i="55"/>
  <c r="B610" i="55"/>
  <c r="A610" i="55"/>
  <c r="R609" i="55"/>
  <c r="B609" i="55"/>
  <c r="A609" i="55"/>
  <c r="R608" i="55"/>
  <c r="B608" i="55"/>
  <c r="A608" i="55"/>
  <c r="R607" i="55"/>
  <c r="B607" i="55"/>
  <c r="A607" i="55"/>
  <c r="R606" i="55"/>
  <c r="B606" i="55"/>
  <c r="A606" i="55"/>
  <c r="R553" i="55"/>
  <c r="B553" i="55"/>
  <c r="A553" i="55"/>
  <c r="R552" i="55"/>
  <c r="B552" i="55"/>
  <c r="A552" i="55"/>
  <c r="R551" i="55"/>
  <c r="B551" i="55"/>
  <c r="A551" i="55"/>
  <c r="R550" i="55"/>
  <c r="B550" i="55"/>
  <c r="A550" i="55"/>
  <c r="R549" i="55"/>
  <c r="B549" i="55"/>
  <c r="A549" i="55"/>
  <c r="R548" i="55"/>
  <c r="B548" i="55"/>
  <c r="A548" i="55"/>
  <c r="R547" i="55"/>
  <c r="B547" i="55"/>
  <c r="A547" i="55"/>
  <c r="R546" i="55"/>
  <c r="B546" i="55"/>
  <c r="A546" i="55"/>
  <c r="R545" i="55"/>
  <c r="B545" i="55"/>
  <c r="A545" i="55"/>
  <c r="R544" i="55"/>
  <c r="B544" i="55"/>
  <c r="A544" i="55"/>
  <c r="R543" i="55"/>
  <c r="B543" i="55"/>
  <c r="A543" i="55"/>
  <c r="R542" i="55"/>
  <c r="B542" i="55"/>
  <c r="A542" i="55"/>
  <c r="R541" i="55"/>
  <c r="B541" i="55"/>
  <c r="A541" i="55"/>
  <c r="R540" i="55"/>
  <c r="B540" i="55"/>
  <c r="A540" i="55"/>
  <c r="R539" i="55"/>
  <c r="B539" i="55"/>
  <c r="A539" i="55"/>
  <c r="R538" i="55"/>
  <c r="B538" i="55"/>
  <c r="A538" i="55"/>
  <c r="A554" i="55"/>
  <c r="B554" i="55"/>
  <c r="R554" i="55"/>
  <c r="R485" i="55"/>
  <c r="B485" i="55"/>
  <c r="A485" i="55"/>
  <c r="R484" i="55"/>
  <c r="B484" i="55"/>
  <c r="A484" i="55"/>
  <c r="R483" i="55"/>
  <c r="B483" i="55"/>
  <c r="A483" i="55"/>
  <c r="R482" i="55"/>
  <c r="B482" i="55"/>
  <c r="A482" i="55"/>
  <c r="R481" i="55"/>
  <c r="B481" i="55"/>
  <c r="A481" i="55"/>
  <c r="R480" i="55"/>
  <c r="B480" i="55"/>
  <c r="A480" i="55"/>
  <c r="R479" i="55"/>
  <c r="B479" i="55"/>
  <c r="A479" i="55"/>
  <c r="R478" i="55"/>
  <c r="B478" i="55"/>
  <c r="A478" i="55"/>
  <c r="R477" i="55"/>
  <c r="B477" i="55"/>
  <c r="A477" i="55"/>
  <c r="R476" i="55"/>
  <c r="B476" i="55"/>
  <c r="A476" i="55"/>
  <c r="R475" i="55"/>
  <c r="B475" i="55"/>
  <c r="A475" i="55"/>
  <c r="R474" i="55"/>
  <c r="B474" i="55"/>
  <c r="A474" i="55"/>
  <c r="R473" i="55"/>
  <c r="B473" i="55"/>
  <c r="A473" i="55"/>
  <c r="R472" i="55"/>
  <c r="B472" i="55"/>
  <c r="A472" i="55"/>
  <c r="R471" i="55"/>
  <c r="B471" i="55"/>
  <c r="A471" i="55"/>
  <c r="R470" i="55"/>
  <c r="B470" i="55"/>
  <c r="A470" i="55"/>
  <c r="R417" i="55"/>
  <c r="B417" i="55"/>
  <c r="A417" i="55"/>
  <c r="R416" i="55"/>
  <c r="B416" i="55"/>
  <c r="A416" i="55"/>
  <c r="R415" i="55"/>
  <c r="B415" i="55"/>
  <c r="A415" i="55"/>
  <c r="R414" i="55"/>
  <c r="B414" i="55"/>
  <c r="A414" i="55"/>
  <c r="R413" i="55"/>
  <c r="B413" i="55"/>
  <c r="A413" i="55"/>
  <c r="R412" i="55"/>
  <c r="B412" i="55"/>
  <c r="A412" i="55"/>
  <c r="R411" i="55"/>
  <c r="B411" i="55"/>
  <c r="A411" i="55"/>
  <c r="R410" i="55"/>
  <c r="B410" i="55"/>
  <c r="A410" i="55"/>
  <c r="R409" i="55"/>
  <c r="B409" i="55"/>
  <c r="A409" i="55"/>
  <c r="R408" i="55"/>
  <c r="B408" i="55"/>
  <c r="A408" i="55"/>
  <c r="R407" i="55"/>
  <c r="B407" i="55"/>
  <c r="A407" i="55"/>
  <c r="R406" i="55"/>
  <c r="B406" i="55"/>
  <c r="A406" i="55"/>
  <c r="R405" i="55"/>
  <c r="B405" i="55"/>
  <c r="A405" i="55"/>
  <c r="R404" i="55"/>
  <c r="B404" i="55"/>
  <c r="A404" i="55"/>
  <c r="R403" i="55"/>
  <c r="B403" i="55"/>
  <c r="A403" i="55"/>
  <c r="R402" i="55"/>
  <c r="B402" i="55"/>
  <c r="A402" i="55"/>
  <c r="R349" i="55"/>
  <c r="B349" i="55"/>
  <c r="A349" i="55"/>
  <c r="R348" i="55"/>
  <c r="B348" i="55"/>
  <c r="A348" i="55"/>
  <c r="R347" i="55"/>
  <c r="B347" i="55"/>
  <c r="A347" i="55"/>
  <c r="R346" i="55"/>
  <c r="B346" i="55"/>
  <c r="A346" i="55"/>
  <c r="R345" i="55"/>
  <c r="B345" i="55"/>
  <c r="A345" i="55"/>
  <c r="R344" i="55"/>
  <c r="B344" i="55"/>
  <c r="A344" i="55"/>
  <c r="R343" i="55"/>
  <c r="B343" i="55"/>
  <c r="A343" i="55"/>
  <c r="R342" i="55"/>
  <c r="B342" i="55"/>
  <c r="A342" i="55"/>
  <c r="R341" i="55"/>
  <c r="B341" i="55"/>
  <c r="A341" i="55"/>
  <c r="R340" i="55"/>
  <c r="B340" i="55"/>
  <c r="A340" i="55"/>
  <c r="R339" i="55"/>
  <c r="B339" i="55"/>
  <c r="A339" i="55"/>
  <c r="R338" i="55"/>
  <c r="B338" i="55"/>
  <c r="A338" i="55"/>
  <c r="R337" i="55"/>
  <c r="B337" i="55"/>
  <c r="A337" i="55"/>
  <c r="R336" i="55"/>
  <c r="B336" i="55"/>
  <c r="A336" i="55"/>
  <c r="R335" i="55"/>
  <c r="B335" i="55"/>
  <c r="A335" i="55"/>
  <c r="R334" i="55"/>
  <c r="B334" i="55"/>
  <c r="A334" i="55"/>
  <c r="R281" i="55"/>
  <c r="B281" i="55"/>
  <c r="A281" i="55"/>
  <c r="R280" i="55"/>
  <c r="B280" i="55"/>
  <c r="A280" i="55"/>
  <c r="R279" i="55"/>
  <c r="B279" i="55"/>
  <c r="A279" i="55"/>
  <c r="R278" i="55"/>
  <c r="B278" i="55"/>
  <c r="A278" i="55"/>
  <c r="R277" i="55"/>
  <c r="B277" i="55"/>
  <c r="A277" i="55"/>
  <c r="R276" i="55"/>
  <c r="B276" i="55"/>
  <c r="A276" i="55"/>
  <c r="R275" i="55"/>
  <c r="B275" i="55"/>
  <c r="A275" i="55"/>
  <c r="R274" i="55"/>
  <c r="B274" i="55"/>
  <c r="A274" i="55"/>
  <c r="R273" i="55"/>
  <c r="B273" i="55"/>
  <c r="A273" i="55"/>
  <c r="R272" i="55"/>
  <c r="B272" i="55"/>
  <c r="A272" i="55"/>
  <c r="R271" i="55"/>
  <c r="B271" i="55"/>
  <c r="A271" i="55"/>
  <c r="R270" i="55"/>
  <c r="B270" i="55"/>
  <c r="A270" i="55"/>
  <c r="R269" i="55"/>
  <c r="B269" i="55"/>
  <c r="A269" i="55"/>
  <c r="R268" i="55"/>
  <c r="B268" i="55"/>
  <c r="A268" i="55"/>
  <c r="R267" i="55"/>
  <c r="B267" i="55"/>
  <c r="A267" i="55"/>
  <c r="R266" i="55"/>
  <c r="B266" i="55"/>
  <c r="A266" i="55"/>
  <c r="R214" i="55"/>
  <c r="B214" i="55"/>
  <c r="A214" i="55"/>
  <c r="R213" i="55"/>
  <c r="B213" i="55"/>
  <c r="A213" i="55"/>
  <c r="R212" i="55"/>
  <c r="B212" i="55"/>
  <c r="A212" i="55"/>
  <c r="R211" i="55"/>
  <c r="B211" i="55"/>
  <c r="A211" i="55"/>
  <c r="R210" i="55"/>
  <c r="B210" i="55"/>
  <c r="A210" i="55"/>
  <c r="R209" i="55"/>
  <c r="B209" i="55"/>
  <c r="A209" i="55"/>
  <c r="R208" i="55"/>
  <c r="B208" i="55"/>
  <c r="A208" i="55"/>
  <c r="R207" i="55"/>
  <c r="B207" i="55"/>
  <c r="A207" i="55"/>
  <c r="R206" i="55"/>
  <c r="B206" i="55"/>
  <c r="A206" i="55"/>
  <c r="R205" i="55"/>
  <c r="B205" i="55"/>
  <c r="A205" i="55"/>
  <c r="R204" i="55"/>
  <c r="B204" i="55"/>
  <c r="A204" i="55"/>
  <c r="R203" i="55"/>
  <c r="B203" i="55"/>
  <c r="A203" i="55"/>
  <c r="R202" i="55"/>
  <c r="B202" i="55"/>
  <c r="A202" i="55"/>
  <c r="R201" i="55"/>
  <c r="B201" i="55"/>
  <c r="A201" i="55"/>
  <c r="R200" i="55"/>
  <c r="B200" i="55"/>
  <c r="A200" i="55"/>
  <c r="R199" i="55"/>
  <c r="B199" i="55"/>
  <c r="A199" i="55"/>
  <c r="R198" i="55"/>
  <c r="B198" i="55"/>
  <c r="A198" i="55"/>
  <c r="R146" i="55"/>
  <c r="R145" i="55"/>
  <c r="R144" i="55"/>
  <c r="R143" i="55"/>
  <c r="R142" i="55"/>
  <c r="R141" i="55"/>
  <c r="R140" i="55"/>
  <c r="R139" i="55"/>
  <c r="R138" i="55"/>
  <c r="R137" i="55"/>
  <c r="R136" i="55"/>
  <c r="R135" i="55"/>
  <c r="R134" i="55"/>
  <c r="R133" i="55"/>
  <c r="R132" i="55"/>
  <c r="R131" i="55"/>
  <c r="B146" i="55"/>
  <c r="A146" i="55"/>
  <c r="B145" i="55"/>
  <c r="A145" i="55"/>
  <c r="B144" i="55"/>
  <c r="A144" i="55"/>
  <c r="B143" i="55"/>
  <c r="A143" i="55"/>
  <c r="B142" i="55"/>
  <c r="A142" i="55"/>
  <c r="B141" i="55"/>
  <c r="A141" i="55"/>
  <c r="B140" i="55"/>
  <c r="A140" i="55"/>
  <c r="B139" i="55"/>
  <c r="A139" i="55"/>
  <c r="B138" i="55"/>
  <c r="A138" i="55"/>
  <c r="B137" i="55"/>
  <c r="A137" i="55"/>
  <c r="B136" i="55"/>
  <c r="A136" i="55"/>
  <c r="B135" i="55"/>
  <c r="A135" i="55"/>
  <c r="B134" i="55"/>
  <c r="A134" i="55"/>
  <c r="B133" i="55"/>
  <c r="A133" i="55"/>
  <c r="B132" i="55"/>
  <c r="A132" i="55"/>
  <c r="B131" i="55"/>
  <c r="A131" i="55"/>
  <c r="R78" i="55"/>
  <c r="R77" i="55"/>
  <c r="R76" i="55"/>
  <c r="R75" i="55"/>
  <c r="R74" i="55"/>
  <c r="R73" i="55"/>
  <c r="R72" i="55"/>
  <c r="R71" i="55"/>
  <c r="R70" i="55"/>
  <c r="R69" i="55"/>
  <c r="R68" i="55"/>
  <c r="R67" i="55"/>
  <c r="R66" i="55"/>
  <c r="R65" i="55"/>
  <c r="R64" i="55"/>
  <c r="R63" i="55"/>
  <c r="B78" i="55"/>
  <c r="A78" i="55"/>
  <c r="B77" i="55"/>
  <c r="A77" i="55"/>
  <c r="B76" i="55"/>
  <c r="A76" i="55"/>
  <c r="B75" i="55"/>
  <c r="A75" i="55"/>
  <c r="B74" i="55"/>
  <c r="A74" i="55"/>
  <c r="B73" i="55"/>
  <c r="A73" i="55"/>
  <c r="B72" i="55"/>
  <c r="A72" i="55"/>
  <c r="B71" i="55"/>
  <c r="A71" i="55"/>
  <c r="B70" i="55"/>
  <c r="A70" i="55"/>
  <c r="B69" i="55"/>
  <c r="A69" i="55"/>
  <c r="B68" i="55"/>
  <c r="A68" i="55"/>
  <c r="B67" i="55"/>
  <c r="A67" i="55"/>
  <c r="B66" i="55"/>
  <c r="A66" i="55"/>
  <c r="B65" i="55"/>
  <c r="A65" i="55"/>
  <c r="B64" i="55"/>
  <c r="A64" i="55"/>
  <c r="B63" i="55"/>
  <c r="A63" i="55"/>
  <c r="R130" i="55"/>
  <c r="B130" i="55"/>
  <c r="A130" i="55"/>
  <c r="R62" i="55"/>
  <c r="B62" i="55"/>
  <c r="A62" i="55"/>
  <c r="P1095" i="56"/>
  <c r="P1094" i="56"/>
  <c r="P1093" i="56"/>
  <c r="P1092" i="56"/>
  <c r="P1091" i="56"/>
  <c r="P1090" i="56"/>
  <c r="P1089" i="56"/>
  <c r="P1088" i="56"/>
  <c r="P1087" i="56"/>
  <c r="P1086" i="56"/>
  <c r="P1085" i="56"/>
  <c r="P1084" i="56"/>
  <c r="P1083" i="56"/>
  <c r="P1082" i="56"/>
  <c r="P1081" i="56"/>
  <c r="P1080" i="56"/>
  <c r="P1079" i="56"/>
  <c r="P1078" i="56"/>
  <c r="P1077" i="56"/>
  <c r="P1076" i="56"/>
  <c r="P1075" i="56"/>
  <c r="P1074" i="56"/>
  <c r="P1073" i="56"/>
  <c r="P1072" i="56"/>
  <c r="P1071" i="56"/>
  <c r="P1070" i="56"/>
  <c r="P1069" i="56"/>
  <c r="P1068" i="56"/>
  <c r="P1067" i="56"/>
  <c r="P1066" i="56"/>
  <c r="P1065" i="56"/>
  <c r="P1064" i="56"/>
  <c r="P1063" i="56"/>
  <c r="P1062" i="56"/>
  <c r="P1061" i="56"/>
  <c r="P1060" i="56"/>
  <c r="P1059" i="56"/>
  <c r="P1058" i="56"/>
  <c r="P1057" i="56"/>
  <c r="P1056" i="56"/>
  <c r="P1055" i="56"/>
  <c r="P1054" i="56"/>
  <c r="P1053" i="56"/>
  <c r="P1052" i="56"/>
  <c r="P1051" i="56"/>
  <c r="P1050" i="56"/>
  <c r="P1049" i="56"/>
  <c r="P1048" i="56"/>
  <c r="P1047" i="56"/>
  <c r="B1095" i="56"/>
  <c r="B1094" i="56"/>
  <c r="B1093" i="56"/>
  <c r="B1092" i="56"/>
  <c r="B1091" i="56"/>
  <c r="B1090" i="56"/>
  <c r="B1089" i="56"/>
  <c r="B1088" i="56"/>
  <c r="B1087" i="56"/>
  <c r="B1086" i="56"/>
  <c r="B1085" i="56"/>
  <c r="B1084" i="56"/>
  <c r="B1083" i="56"/>
  <c r="B1082" i="56"/>
  <c r="B1081" i="56"/>
  <c r="B1080" i="56"/>
  <c r="B1079" i="56"/>
  <c r="B1078" i="56"/>
  <c r="B1077" i="56"/>
  <c r="B1076" i="56"/>
  <c r="B1075" i="56"/>
  <c r="B1074" i="56"/>
  <c r="B1073" i="56"/>
  <c r="B1072" i="56"/>
  <c r="B1071" i="56"/>
  <c r="B1070" i="56"/>
  <c r="B1069" i="56"/>
  <c r="B1068" i="56"/>
  <c r="B1067" i="56"/>
  <c r="B1066" i="56"/>
  <c r="B1065" i="56"/>
  <c r="B1064" i="56"/>
  <c r="B1063" i="56"/>
  <c r="B1062" i="56"/>
  <c r="B1061" i="56"/>
  <c r="B1060" i="56"/>
  <c r="B1059" i="56"/>
  <c r="B1058" i="56"/>
  <c r="B1057" i="56"/>
  <c r="B1056" i="56"/>
  <c r="B1055" i="56"/>
  <c r="B1054" i="56"/>
  <c r="B1053" i="56"/>
  <c r="B1052" i="56"/>
  <c r="B1051" i="56"/>
  <c r="B1050" i="56"/>
  <c r="B1049" i="56"/>
  <c r="B1048" i="56"/>
  <c r="B1047" i="56"/>
  <c r="P891" i="56"/>
  <c r="P890" i="56"/>
  <c r="P889" i="56"/>
  <c r="P888" i="56"/>
  <c r="P887" i="56"/>
  <c r="P886" i="56"/>
  <c r="P885" i="56"/>
  <c r="P884" i="56"/>
  <c r="P883" i="56"/>
  <c r="P882" i="56"/>
  <c r="P881" i="56"/>
  <c r="P880" i="56"/>
  <c r="P879" i="56"/>
  <c r="P878" i="56"/>
  <c r="P877" i="56"/>
  <c r="P876" i="56"/>
  <c r="P875" i="56"/>
  <c r="P874" i="56"/>
  <c r="P873" i="56"/>
  <c r="P872" i="56"/>
  <c r="P871" i="56"/>
  <c r="P870" i="56"/>
  <c r="P869" i="56"/>
  <c r="P868" i="56"/>
  <c r="P867" i="56"/>
  <c r="P866" i="56"/>
  <c r="P865" i="56"/>
  <c r="P864" i="56"/>
  <c r="P863" i="56"/>
  <c r="P862" i="56"/>
  <c r="P861" i="56"/>
  <c r="P860" i="56"/>
  <c r="P859" i="56"/>
  <c r="P858" i="56"/>
  <c r="P857" i="56"/>
  <c r="P856" i="56"/>
  <c r="P855" i="56"/>
  <c r="P854" i="56"/>
  <c r="P853" i="56"/>
  <c r="P852" i="56"/>
  <c r="P851" i="56"/>
  <c r="P850" i="56"/>
  <c r="P849" i="56"/>
  <c r="P848" i="56"/>
  <c r="P847" i="56"/>
  <c r="P846" i="56"/>
  <c r="P845" i="56"/>
  <c r="P844" i="56"/>
  <c r="P843" i="56"/>
  <c r="B890" i="56"/>
  <c r="D893" i="55" s="1"/>
  <c r="B893" i="55" s="1"/>
  <c r="B889" i="56"/>
  <c r="D892" i="55" s="1"/>
  <c r="B892" i="55" s="1"/>
  <c r="B888" i="56"/>
  <c r="D891" i="55" s="1"/>
  <c r="B891" i="55" s="1"/>
  <c r="B887" i="56"/>
  <c r="D890" i="55" s="1"/>
  <c r="B890" i="55" s="1"/>
  <c r="B886" i="56"/>
  <c r="D889" i="55" s="1"/>
  <c r="B889" i="55" s="1"/>
  <c r="B885" i="56"/>
  <c r="D888" i="55" s="1"/>
  <c r="B888" i="55" s="1"/>
  <c r="B884" i="56"/>
  <c r="D887" i="55" s="1"/>
  <c r="B887" i="55" s="1"/>
  <c r="B883" i="56"/>
  <c r="D886" i="55" s="1"/>
  <c r="B886" i="55" s="1"/>
  <c r="B882" i="56"/>
  <c r="B881" i="56"/>
  <c r="D884" i="55" s="1"/>
  <c r="B884" i="55" s="1"/>
  <c r="B880" i="56"/>
  <c r="D883" i="55" s="1"/>
  <c r="B883" i="55" s="1"/>
  <c r="B879" i="56"/>
  <c r="D882" i="55" s="1"/>
  <c r="B882" i="55" s="1"/>
  <c r="B878" i="56"/>
  <c r="D881" i="55" s="1"/>
  <c r="B881" i="55" s="1"/>
  <c r="B877" i="56"/>
  <c r="D880" i="55" s="1"/>
  <c r="B880" i="55" s="1"/>
  <c r="B876" i="56"/>
  <c r="D879" i="55" s="1"/>
  <c r="B879" i="55" s="1"/>
  <c r="B875" i="56"/>
  <c r="D878" i="55" s="1"/>
  <c r="B878" i="55" s="1"/>
  <c r="B874" i="56"/>
  <c r="B873" i="56"/>
  <c r="D876" i="55" s="1"/>
  <c r="B876" i="55" s="1"/>
  <c r="B872" i="56"/>
  <c r="D875" i="55" s="1"/>
  <c r="D1079" i="55" s="1"/>
  <c r="B871" i="56"/>
  <c r="D874" i="55" s="1"/>
  <c r="B874" i="55" s="1"/>
  <c r="B870" i="56"/>
  <c r="B869" i="56"/>
  <c r="D872" i="55" s="1"/>
  <c r="B872" i="55" s="1"/>
  <c r="B868" i="56"/>
  <c r="D871" i="55" s="1"/>
  <c r="B871" i="55" s="1"/>
  <c r="B867" i="56"/>
  <c r="D870" i="55" s="1"/>
  <c r="B870" i="55" s="1"/>
  <c r="B866" i="56"/>
  <c r="D869" i="55" s="1"/>
  <c r="B869" i="55" s="1"/>
  <c r="B865" i="56"/>
  <c r="D868" i="55" s="1"/>
  <c r="B868" i="55" s="1"/>
  <c r="B864" i="56"/>
  <c r="D867" i="55" s="1"/>
  <c r="B867" i="55" s="1"/>
  <c r="B863" i="56"/>
  <c r="D866" i="55" s="1"/>
  <c r="B866" i="55" s="1"/>
  <c r="B862" i="56"/>
  <c r="B861" i="56"/>
  <c r="D864" i="55" s="1"/>
  <c r="B864" i="55" s="1"/>
  <c r="B860" i="56"/>
  <c r="D863" i="55" s="1"/>
  <c r="B863" i="55" s="1"/>
  <c r="B859" i="56"/>
  <c r="D862" i="55" s="1"/>
  <c r="B862" i="55" s="1"/>
  <c r="B858" i="56"/>
  <c r="D861" i="55" s="1"/>
  <c r="B861" i="55" s="1"/>
  <c r="B857" i="56"/>
  <c r="D860" i="55" s="1"/>
  <c r="B860" i="55" s="1"/>
  <c r="B856" i="56"/>
  <c r="D859" i="55" s="1"/>
  <c r="D1063" i="55" s="1"/>
  <c r="B855" i="56"/>
  <c r="D858" i="55" s="1"/>
  <c r="B858" i="55" s="1"/>
  <c r="B854" i="56"/>
  <c r="B853" i="56"/>
  <c r="D856" i="55" s="1"/>
  <c r="B856" i="55" s="1"/>
  <c r="B852" i="56"/>
  <c r="D855" i="55" s="1"/>
  <c r="B855" i="55" s="1"/>
  <c r="B851" i="56"/>
  <c r="D854" i="55" s="1"/>
  <c r="B854" i="55" s="1"/>
  <c r="B850" i="56"/>
  <c r="D853" i="55" s="1"/>
  <c r="B853" i="55" s="1"/>
  <c r="B849" i="56"/>
  <c r="D852" i="55" s="1"/>
  <c r="B852" i="55" s="1"/>
  <c r="B848" i="56"/>
  <c r="D851" i="55" s="1"/>
  <c r="B851" i="55" s="1"/>
  <c r="B847" i="56"/>
  <c r="D850" i="55" s="1"/>
  <c r="B850" i="55" s="1"/>
  <c r="B846" i="56"/>
  <c r="D849" i="55" s="1"/>
  <c r="D1053" i="55" s="1"/>
  <c r="B845" i="56"/>
  <c r="D848" i="55" s="1"/>
  <c r="B848" i="55" s="1"/>
  <c r="B844" i="56"/>
  <c r="D847" i="55" s="1"/>
  <c r="B847" i="55" s="1"/>
  <c r="B843" i="56"/>
  <c r="D846" i="55" s="1"/>
  <c r="B846" i="55" s="1"/>
  <c r="P550" i="56"/>
  <c r="P549" i="56"/>
  <c r="P548" i="56"/>
  <c r="P547" i="56"/>
  <c r="P546" i="56"/>
  <c r="P545" i="56"/>
  <c r="P544" i="56"/>
  <c r="P543" i="56"/>
  <c r="P542" i="56"/>
  <c r="P541" i="56"/>
  <c r="P540" i="56"/>
  <c r="P539" i="56"/>
  <c r="P538" i="56"/>
  <c r="P537" i="56"/>
  <c r="P536" i="56"/>
  <c r="P535" i="56"/>
  <c r="P482" i="56"/>
  <c r="P481" i="56"/>
  <c r="P480" i="56"/>
  <c r="P479" i="56"/>
  <c r="P478" i="56"/>
  <c r="P477" i="56"/>
  <c r="P476" i="56"/>
  <c r="P475" i="56"/>
  <c r="P474" i="56"/>
  <c r="P473" i="56"/>
  <c r="P472" i="56"/>
  <c r="P471" i="56"/>
  <c r="P470" i="56"/>
  <c r="P469" i="56"/>
  <c r="P468" i="56"/>
  <c r="P467" i="56"/>
  <c r="P414" i="56"/>
  <c r="P413" i="56"/>
  <c r="P412" i="56"/>
  <c r="P411" i="56"/>
  <c r="P410" i="56"/>
  <c r="P409" i="56"/>
  <c r="P408" i="56"/>
  <c r="P407" i="56"/>
  <c r="P406" i="56"/>
  <c r="P405" i="56"/>
  <c r="P404" i="56"/>
  <c r="P403" i="56"/>
  <c r="P402" i="56"/>
  <c r="P401" i="56"/>
  <c r="P400" i="56"/>
  <c r="P399" i="56"/>
  <c r="P346" i="56"/>
  <c r="P345" i="56"/>
  <c r="P344" i="56"/>
  <c r="P343" i="56"/>
  <c r="P342" i="56"/>
  <c r="P341" i="56"/>
  <c r="P340" i="56"/>
  <c r="P339" i="56"/>
  <c r="P338" i="56"/>
  <c r="P337" i="56"/>
  <c r="P336" i="56"/>
  <c r="P335" i="56"/>
  <c r="P334" i="56"/>
  <c r="P333" i="56"/>
  <c r="P332" i="56"/>
  <c r="P331" i="56"/>
  <c r="P278" i="56"/>
  <c r="P277" i="56"/>
  <c r="P276" i="56"/>
  <c r="P275" i="56"/>
  <c r="P274" i="56"/>
  <c r="P273" i="56"/>
  <c r="P272" i="56"/>
  <c r="P271" i="56"/>
  <c r="P270" i="56"/>
  <c r="P269" i="56"/>
  <c r="P268" i="56"/>
  <c r="P267" i="56"/>
  <c r="P266" i="56"/>
  <c r="P265" i="56"/>
  <c r="P264" i="56"/>
  <c r="P263" i="56"/>
  <c r="F75" i="56"/>
  <c r="F143" i="56" s="1"/>
  <c r="F211" i="56" s="1"/>
  <c r="F71" i="56"/>
  <c r="F139" i="56" s="1"/>
  <c r="F207" i="56" s="1"/>
  <c r="F275" i="56" s="1"/>
  <c r="F343" i="56" s="1"/>
  <c r="F411" i="56" s="1"/>
  <c r="F479" i="56" s="1"/>
  <c r="F547" i="56" s="1"/>
  <c r="F615" i="56" s="1"/>
  <c r="F683" i="56" s="1"/>
  <c r="F67" i="56"/>
  <c r="F135" i="56" s="1"/>
  <c r="F203" i="56" s="1"/>
  <c r="F271" i="56" s="1"/>
  <c r="F339" i="56" s="1"/>
  <c r="F407" i="56" s="1"/>
  <c r="F475" i="56" s="1"/>
  <c r="F543" i="56" s="1"/>
  <c r="F611" i="56" s="1"/>
  <c r="F679" i="56" s="1"/>
  <c r="F63" i="56"/>
  <c r="F131" i="56" s="1"/>
  <c r="F199" i="56" s="1"/>
  <c r="F267" i="56" s="1"/>
  <c r="F335" i="56" s="1"/>
  <c r="F403" i="56" s="1"/>
  <c r="F471" i="56" s="1"/>
  <c r="F539" i="56" s="1"/>
  <c r="F607" i="56" s="1"/>
  <c r="F675" i="56" s="1"/>
  <c r="F59" i="56"/>
  <c r="F127" i="56" s="1"/>
  <c r="F195" i="56" s="1"/>
  <c r="F263" i="56" s="1"/>
  <c r="F331" i="56" s="1"/>
  <c r="F399" i="56" s="1"/>
  <c r="F467" i="56" s="1"/>
  <c r="F535" i="56" s="1"/>
  <c r="F603" i="56" s="1"/>
  <c r="F671" i="56" s="1"/>
  <c r="E75" i="56"/>
  <c r="E143" i="56" s="1"/>
  <c r="E211" i="56" s="1"/>
  <c r="E74" i="56"/>
  <c r="E142" i="56" s="1"/>
  <c r="E210" i="56" s="1"/>
  <c r="E278" i="56" s="1"/>
  <c r="E346" i="56" s="1"/>
  <c r="E414" i="56" s="1"/>
  <c r="E482" i="56" s="1"/>
  <c r="E550" i="56" s="1"/>
  <c r="E618" i="56" s="1"/>
  <c r="E686" i="56" s="1"/>
  <c r="E73" i="56"/>
  <c r="E141" i="56" s="1"/>
  <c r="E209" i="56" s="1"/>
  <c r="E277" i="56" s="1"/>
  <c r="E345" i="56" s="1"/>
  <c r="E413" i="56" s="1"/>
  <c r="E481" i="56" s="1"/>
  <c r="E549" i="56" s="1"/>
  <c r="E617" i="56" s="1"/>
  <c r="E685" i="56" s="1"/>
  <c r="E72" i="56"/>
  <c r="E71" i="56"/>
  <c r="E139" i="56" s="1"/>
  <c r="E207" i="56" s="1"/>
  <c r="E275" i="56" s="1"/>
  <c r="E343" i="56" s="1"/>
  <c r="E411" i="56" s="1"/>
  <c r="E479" i="56" s="1"/>
  <c r="E547" i="56" s="1"/>
  <c r="E615" i="56" s="1"/>
  <c r="E70" i="56"/>
  <c r="E138" i="56" s="1"/>
  <c r="E206" i="56" s="1"/>
  <c r="E274" i="56" s="1"/>
  <c r="E342" i="56" s="1"/>
  <c r="E410" i="56" s="1"/>
  <c r="E478" i="56" s="1"/>
  <c r="E546" i="56" s="1"/>
  <c r="E614" i="56" s="1"/>
  <c r="E682" i="56" s="1"/>
  <c r="E69" i="56"/>
  <c r="E137" i="56" s="1"/>
  <c r="E205" i="56" s="1"/>
  <c r="E273" i="56" s="1"/>
  <c r="E341" i="56" s="1"/>
  <c r="E409" i="56" s="1"/>
  <c r="E477" i="56" s="1"/>
  <c r="E545" i="56" s="1"/>
  <c r="E613" i="56" s="1"/>
  <c r="E681" i="56" s="1"/>
  <c r="E68" i="56"/>
  <c r="E136" i="56" s="1"/>
  <c r="E204" i="56" s="1"/>
  <c r="E272" i="56" s="1"/>
  <c r="E340" i="56" s="1"/>
  <c r="E408" i="56" s="1"/>
  <c r="E476" i="56" s="1"/>
  <c r="E544" i="56" s="1"/>
  <c r="E612" i="56" s="1"/>
  <c r="E680" i="56" s="1"/>
  <c r="E67" i="56"/>
  <c r="E135" i="56" s="1"/>
  <c r="E203" i="56" s="1"/>
  <c r="E271" i="56" s="1"/>
  <c r="E339" i="56" s="1"/>
  <c r="E407" i="56" s="1"/>
  <c r="E475" i="56" s="1"/>
  <c r="E543" i="56" s="1"/>
  <c r="E611" i="56" s="1"/>
  <c r="E66" i="56"/>
  <c r="E134" i="56" s="1"/>
  <c r="E202" i="56" s="1"/>
  <c r="E270" i="56" s="1"/>
  <c r="E338" i="56" s="1"/>
  <c r="E406" i="56" s="1"/>
  <c r="E474" i="56" s="1"/>
  <c r="E542" i="56" s="1"/>
  <c r="E610" i="56" s="1"/>
  <c r="E678" i="56" s="1"/>
  <c r="E65" i="56"/>
  <c r="E133" i="56" s="1"/>
  <c r="E201" i="56" s="1"/>
  <c r="E269" i="56" s="1"/>
  <c r="E337" i="56" s="1"/>
  <c r="E405" i="56" s="1"/>
  <c r="E473" i="56" s="1"/>
  <c r="E541" i="56" s="1"/>
  <c r="E609" i="56" s="1"/>
  <c r="E677" i="56" s="1"/>
  <c r="E64" i="56"/>
  <c r="E63" i="56"/>
  <c r="E131" i="56" s="1"/>
  <c r="E199" i="56" s="1"/>
  <c r="E267" i="56" s="1"/>
  <c r="E335" i="56" s="1"/>
  <c r="E403" i="56" s="1"/>
  <c r="E471" i="56" s="1"/>
  <c r="E539" i="56" s="1"/>
  <c r="E607" i="56" s="1"/>
  <c r="E675" i="56" s="1"/>
  <c r="E62" i="56"/>
  <c r="E130" i="56" s="1"/>
  <c r="E198" i="56" s="1"/>
  <c r="E266" i="56" s="1"/>
  <c r="E334" i="56" s="1"/>
  <c r="E402" i="56" s="1"/>
  <c r="E470" i="56" s="1"/>
  <c r="E538" i="56" s="1"/>
  <c r="E606" i="56" s="1"/>
  <c r="E674" i="56" s="1"/>
  <c r="E61" i="56"/>
  <c r="E129" i="56" s="1"/>
  <c r="E197" i="56" s="1"/>
  <c r="E265" i="56" s="1"/>
  <c r="E333" i="56" s="1"/>
  <c r="E401" i="56" s="1"/>
  <c r="E469" i="56" s="1"/>
  <c r="E537" i="56" s="1"/>
  <c r="E605" i="56" s="1"/>
  <c r="E673" i="56" s="1"/>
  <c r="E60" i="56"/>
  <c r="E128" i="56" s="1"/>
  <c r="E196" i="56" s="1"/>
  <c r="E264" i="56" s="1"/>
  <c r="E332" i="56" s="1"/>
  <c r="E400" i="56" s="1"/>
  <c r="E468" i="56" s="1"/>
  <c r="E536" i="56" s="1"/>
  <c r="E604" i="56" s="1"/>
  <c r="E672" i="56" s="1"/>
  <c r="E59" i="56"/>
  <c r="E127" i="56" s="1"/>
  <c r="E195" i="56" s="1"/>
  <c r="E263" i="56" s="1"/>
  <c r="E331" i="56" s="1"/>
  <c r="E399" i="56" s="1"/>
  <c r="E467" i="56" s="1"/>
  <c r="E535" i="56" s="1"/>
  <c r="E603" i="56" s="1"/>
  <c r="E671" i="56" s="1"/>
  <c r="W100" i="54"/>
  <c r="W99" i="54"/>
  <c r="W98" i="54"/>
  <c r="W97" i="54"/>
  <c r="W96" i="54"/>
  <c r="W95" i="54"/>
  <c r="W94" i="54"/>
  <c r="W93" i="54"/>
  <c r="W92" i="54"/>
  <c r="W91" i="54"/>
  <c r="W90" i="54"/>
  <c r="W89" i="54"/>
  <c r="W88" i="54"/>
  <c r="W87" i="54"/>
  <c r="W86" i="54"/>
  <c r="W85" i="54"/>
  <c r="W84" i="54"/>
  <c r="P604" i="56"/>
  <c r="O1054" i="56"/>
  <c r="O610" i="56"/>
  <c r="P63" i="56"/>
  <c r="O137" i="56"/>
  <c r="O269" i="56"/>
  <c r="O535" i="56"/>
  <c r="O877" i="56"/>
  <c r="O201" i="56"/>
  <c r="O71" i="56"/>
  <c r="O886" i="56"/>
  <c r="P128" i="56"/>
  <c r="P207" i="56"/>
  <c r="O609" i="56"/>
  <c r="O869" i="56"/>
  <c r="O1092" i="56"/>
  <c r="O210" i="56"/>
  <c r="P203" i="56"/>
  <c r="P612" i="56"/>
  <c r="O199" i="56"/>
  <c r="O343" i="56"/>
  <c r="O878" i="56"/>
  <c r="O209" i="56"/>
  <c r="O467" i="56"/>
  <c r="P611" i="56"/>
  <c r="O198" i="56"/>
  <c r="O482" i="56"/>
  <c r="P614" i="56"/>
  <c r="O406" i="56"/>
  <c r="P603" i="56"/>
  <c r="O880" i="56"/>
  <c r="P140" i="56"/>
  <c r="P69" i="56"/>
  <c r="O848" i="56"/>
  <c r="O140" i="56"/>
  <c r="O550" i="56"/>
  <c r="O876" i="56"/>
  <c r="O608" i="56"/>
  <c r="O203" i="56"/>
  <c r="O476" i="56"/>
  <c r="O540" i="56"/>
  <c r="O1053" i="56"/>
  <c r="O1048" i="56"/>
  <c r="O335" i="56"/>
  <c r="O1080" i="56"/>
  <c r="O68" i="56"/>
  <c r="P617" i="56"/>
  <c r="O606" i="56"/>
  <c r="P59" i="56"/>
  <c r="O1067" i="56"/>
  <c r="P199" i="56"/>
  <c r="P66" i="56"/>
  <c r="O1084" i="56"/>
  <c r="P138" i="56"/>
  <c r="O1075" i="56"/>
  <c r="P202" i="56"/>
  <c r="O866" i="56"/>
  <c r="P609" i="56"/>
  <c r="O407" i="56"/>
  <c r="O399" i="56"/>
  <c r="P132" i="56"/>
  <c r="O874" i="56"/>
  <c r="P134" i="56"/>
  <c r="O475" i="56"/>
  <c r="O1063" i="56"/>
  <c r="O473" i="56"/>
  <c r="O478" i="56"/>
  <c r="O69" i="56"/>
  <c r="P616" i="56"/>
  <c r="O207" i="56"/>
  <c r="O266" i="56"/>
  <c r="O856" i="56"/>
  <c r="O846" i="56"/>
  <c r="P143" i="56"/>
  <c r="O1055" i="56"/>
  <c r="O889" i="56"/>
  <c r="O414" i="56"/>
  <c r="O263" i="56"/>
  <c r="O864" i="56"/>
  <c r="O70" i="56"/>
  <c r="O1078" i="56"/>
  <c r="P201" i="56"/>
  <c r="O331" i="56"/>
  <c r="P74" i="56"/>
  <c r="P72" i="56"/>
  <c r="O129" i="56"/>
  <c r="P206" i="56"/>
  <c r="O1065" i="56"/>
  <c r="O863" i="56"/>
  <c r="O1066" i="56"/>
  <c r="O888" i="56"/>
  <c r="O336" i="56"/>
  <c r="O1056" i="56"/>
  <c r="O1060" i="56"/>
  <c r="P67" i="56"/>
  <c r="O337" i="56"/>
  <c r="P70" i="56"/>
  <c r="O128" i="56"/>
  <c r="O845" i="56"/>
  <c r="O267" i="56"/>
  <c r="O413" i="56"/>
  <c r="P142" i="56"/>
  <c r="O1094" i="56"/>
  <c r="O844" i="56"/>
  <c r="O132" i="56"/>
  <c r="O857" i="56"/>
  <c r="O885" i="56"/>
  <c r="O872" i="56"/>
  <c r="O345" i="56"/>
  <c r="O65" i="56"/>
  <c r="P68" i="56"/>
  <c r="P200" i="56"/>
  <c r="O603" i="56"/>
  <c r="O607" i="56"/>
  <c r="O332" i="56"/>
  <c r="O1061" i="56"/>
  <c r="O67" i="56"/>
  <c r="O477" i="56"/>
  <c r="O127" i="56"/>
  <c r="O60" i="56"/>
  <c r="O849" i="56"/>
  <c r="O859" i="56"/>
  <c r="O858" i="56"/>
  <c r="O870" i="56"/>
  <c r="O604" i="56"/>
  <c r="O75" i="56"/>
  <c r="O334" i="56"/>
  <c r="O73" i="56"/>
  <c r="O141" i="56"/>
  <c r="P62" i="56"/>
  <c r="O278" i="56"/>
  <c r="O405" i="56"/>
  <c r="O1058" i="56"/>
  <c r="O1083" i="56"/>
  <c r="O403" i="56"/>
  <c r="O613" i="56"/>
  <c r="O617" i="56"/>
  <c r="O264" i="56"/>
  <c r="O871" i="56"/>
  <c r="O271" i="56"/>
  <c r="O1070" i="56"/>
  <c r="O862" i="56"/>
  <c r="P198" i="56"/>
  <c r="O543" i="56"/>
  <c r="P613" i="56"/>
  <c r="O411" i="56"/>
  <c r="O131" i="56"/>
  <c r="P127" i="56"/>
  <c r="O605" i="56"/>
  <c r="P205" i="56"/>
  <c r="O205" i="56"/>
  <c r="O614" i="56"/>
  <c r="O1074" i="56"/>
  <c r="O549" i="56"/>
  <c r="O208" i="56"/>
  <c r="O400" i="56"/>
  <c r="P608" i="56"/>
  <c r="O211" i="56"/>
  <c r="O469" i="56"/>
  <c r="O272" i="56"/>
  <c r="O536" i="56"/>
  <c r="O1047" i="56"/>
  <c r="O852" i="56"/>
  <c r="O339" i="56"/>
  <c r="O1087" i="56"/>
  <c r="P605" i="56"/>
  <c r="O133" i="56"/>
  <c r="P60" i="56"/>
  <c r="O865" i="56"/>
  <c r="O402" i="56"/>
  <c r="P211" i="56"/>
  <c r="O342" i="56"/>
  <c r="P75" i="56"/>
  <c r="O616" i="56"/>
  <c r="O851" i="56"/>
  <c r="O202" i="56"/>
  <c r="O873" i="56"/>
  <c r="P65" i="56"/>
  <c r="O276" i="56"/>
  <c r="O544" i="56"/>
  <c r="P607" i="56"/>
  <c r="O541" i="56"/>
  <c r="O1072" i="56"/>
  <c r="O539" i="56"/>
  <c r="O1085" i="56"/>
  <c r="O612" i="56"/>
  <c r="O867" i="56"/>
  <c r="O64" i="56"/>
  <c r="O274" i="56"/>
  <c r="O1089" i="56"/>
  <c r="P195" i="56"/>
  <c r="O1050" i="56"/>
  <c r="O547" i="56"/>
  <c r="P139" i="56"/>
  <c r="O546" i="56"/>
  <c r="P208" i="56"/>
  <c r="O854" i="56"/>
  <c r="O879" i="56"/>
  <c r="P71" i="56"/>
  <c r="O882" i="56"/>
  <c r="O850" i="56"/>
  <c r="P129" i="56"/>
  <c r="O479" i="56"/>
  <c r="O611" i="56"/>
  <c r="O341" i="56"/>
  <c r="P73" i="56"/>
  <c r="O1079" i="56"/>
  <c r="O847" i="56"/>
  <c r="O1081" i="56"/>
  <c r="O130" i="56"/>
  <c r="P615" i="56"/>
  <c r="O404" i="56"/>
  <c r="O1068" i="56"/>
  <c r="O471" i="56"/>
  <c r="O401" i="56"/>
  <c r="O481" i="56"/>
  <c r="O197" i="56"/>
  <c r="P133" i="56"/>
  <c r="O545" i="56"/>
  <c r="P209" i="56"/>
  <c r="O1077" i="56"/>
  <c r="O1088" i="56"/>
  <c r="O1091" i="56"/>
  <c r="O883" i="56"/>
  <c r="P141" i="56"/>
  <c r="O142" i="56"/>
  <c r="O62" i="56"/>
  <c r="P64" i="56"/>
  <c r="O143" i="56"/>
  <c r="P135" i="56"/>
  <c r="O268" i="56"/>
  <c r="P210" i="56"/>
  <c r="O139" i="56"/>
  <c r="O881" i="56"/>
  <c r="O853" i="56"/>
  <c r="O1057" i="56"/>
  <c r="O884" i="56"/>
  <c r="O618" i="56"/>
  <c r="O615" i="56"/>
  <c r="O470" i="56"/>
  <c r="P196" i="56"/>
  <c r="P136" i="56"/>
  <c r="O136" i="56"/>
  <c r="O333" i="56"/>
  <c r="O537" i="56"/>
  <c r="O196" i="56"/>
  <c r="O344" i="56"/>
  <c r="O338" i="56"/>
  <c r="O72" i="56"/>
  <c r="O887" i="56"/>
  <c r="O472" i="56"/>
  <c r="O548" i="56"/>
  <c r="O861" i="56"/>
  <c r="O1093" i="56"/>
  <c r="O265" i="56"/>
  <c r="P204" i="56"/>
  <c r="P137" i="56"/>
  <c r="O891" i="56"/>
  <c r="O1049" i="56"/>
  <c r="O59" i="56"/>
  <c r="O542" i="56"/>
  <c r="O1064" i="56"/>
  <c r="O200" i="56"/>
  <c r="O275" i="56"/>
  <c r="O74" i="56"/>
  <c r="O408" i="56"/>
  <c r="O1086" i="56"/>
  <c r="O138" i="56"/>
  <c r="O890" i="56"/>
  <c r="P131" i="56"/>
  <c r="O474" i="56"/>
  <c r="O206" i="56"/>
  <c r="O468" i="56"/>
  <c r="O1082" i="56"/>
  <c r="O63" i="56"/>
  <c r="O1095" i="56"/>
  <c r="O855" i="56"/>
  <c r="O135" i="56"/>
  <c r="O1052" i="56"/>
  <c r="O1076" i="56"/>
  <c r="O1062" i="56"/>
  <c r="P197" i="56"/>
  <c r="O277" i="56"/>
  <c r="O1090" i="56"/>
  <c r="P610" i="56"/>
  <c r="O61" i="56"/>
  <c r="O1059" i="56"/>
  <c r="O1071" i="56"/>
  <c r="O1051" i="56"/>
  <c r="O1069" i="56"/>
  <c r="P606" i="56"/>
  <c r="O273" i="56"/>
  <c r="O409" i="56"/>
  <c r="O868" i="56"/>
  <c r="O412" i="56"/>
  <c r="O134" i="56"/>
  <c r="O480" i="56"/>
  <c r="O340" i="56"/>
  <c r="O538" i="56"/>
  <c r="O875" i="56"/>
  <c r="P61" i="56"/>
  <c r="O860" i="56"/>
  <c r="O66" i="56"/>
  <c r="O1073" i="56"/>
  <c r="O410" i="56"/>
  <c r="P618" i="56"/>
  <c r="P130" i="56"/>
  <c r="O270" i="56"/>
  <c r="O843" i="56"/>
  <c r="O195" i="56"/>
  <c r="O204" i="56"/>
  <c r="O346" i="56"/>
  <c r="C1300" i="55" l="1"/>
  <c r="C1643" i="55"/>
  <c r="C1262" i="55"/>
  <c r="C1605" i="55"/>
  <c r="C1294" i="55"/>
  <c r="C1637" i="55"/>
  <c r="C1257" i="55"/>
  <c r="C1600" i="55"/>
  <c r="C1276" i="55"/>
  <c r="C1619" i="55"/>
  <c r="C1289" i="55"/>
  <c r="C1632" i="55"/>
  <c r="C1295" i="55"/>
  <c r="C1638" i="55"/>
  <c r="C1255" i="55"/>
  <c r="C1598" i="55"/>
  <c r="C1301" i="55"/>
  <c r="C1644" i="55"/>
  <c r="C1265" i="55"/>
  <c r="C1608" i="55"/>
  <c r="C1284" i="55"/>
  <c r="C1627" i="55"/>
  <c r="C1290" i="55"/>
  <c r="C1633" i="55"/>
  <c r="C1297" i="55"/>
  <c r="C1640" i="55"/>
  <c r="C1270" i="55"/>
  <c r="C1613" i="55"/>
  <c r="B1063" i="55"/>
  <c r="D1610" i="55"/>
  <c r="B1610" i="55" s="1"/>
  <c r="B1079" i="55"/>
  <c r="A1079" i="55" s="1"/>
  <c r="D1626" i="55"/>
  <c r="B1626" i="55" s="1"/>
  <c r="A1626" i="55" s="1"/>
  <c r="C1259" i="55"/>
  <c r="C1602" i="55"/>
  <c r="C1285" i="55"/>
  <c r="C1628" i="55"/>
  <c r="C1273" i="55"/>
  <c r="C1616" i="55"/>
  <c r="C1292" i="55"/>
  <c r="C1635" i="55"/>
  <c r="C1298" i="55"/>
  <c r="C1641" i="55"/>
  <c r="C1269" i="55"/>
  <c r="C1612" i="55"/>
  <c r="C1288" i="55"/>
  <c r="C1631" i="55"/>
  <c r="B1053" i="55"/>
  <c r="A1053" i="55" s="1"/>
  <c r="D1600" i="55"/>
  <c r="B1600" i="55" s="1"/>
  <c r="C1296" i="55"/>
  <c r="C1639" i="55"/>
  <c r="C1254" i="55"/>
  <c r="C1597" i="55"/>
  <c r="B1069" i="55"/>
  <c r="A1069" i="55" s="1"/>
  <c r="D1616" i="55"/>
  <c r="B1616" i="55" s="1"/>
  <c r="C1286" i="55"/>
  <c r="C1629" i="55"/>
  <c r="C1293" i="55"/>
  <c r="C1636" i="55"/>
  <c r="C1299" i="55"/>
  <c r="C1642" i="55"/>
  <c r="Q268" i="56"/>
  <c r="I271" i="55" s="1"/>
  <c r="Q129" i="56"/>
  <c r="I132" i="55" s="1"/>
  <c r="Q851" i="56"/>
  <c r="Q65" i="56"/>
  <c r="I68" i="55" s="1"/>
  <c r="Q409" i="56"/>
  <c r="I412" i="55" s="1"/>
  <c r="Q69" i="56"/>
  <c r="I72" i="55" s="1"/>
  <c r="Q609" i="56"/>
  <c r="I612" i="55" s="1"/>
  <c r="Q1063" i="56"/>
  <c r="Q1058" i="56"/>
  <c r="Q857" i="56"/>
  <c r="Q406" i="56"/>
  <c r="I409" i="55" s="1"/>
  <c r="Q862" i="56"/>
  <c r="Q1095" i="56"/>
  <c r="Q848" i="56"/>
  <c r="Q1059" i="56"/>
  <c r="Q544" i="56"/>
  <c r="I547" i="55" s="1"/>
  <c r="Q853" i="56"/>
  <c r="Q414" i="56"/>
  <c r="I417" i="55" s="1"/>
  <c r="Q196" i="56"/>
  <c r="I199" i="55" s="1"/>
  <c r="Q408" i="56"/>
  <c r="I411" i="55" s="1"/>
  <c r="Q1060" i="56"/>
  <c r="Q618" i="56"/>
  <c r="I621" i="55" s="1"/>
  <c r="Q543" i="56"/>
  <c r="I546" i="55" s="1"/>
  <c r="Q476" i="56"/>
  <c r="I479" i="55" s="1"/>
  <c r="Q845" i="56"/>
  <c r="Q344" i="56"/>
  <c r="I347" i="55" s="1"/>
  <c r="Q73" i="56"/>
  <c r="I76" i="55" s="1"/>
  <c r="Q545" i="56"/>
  <c r="I548" i="55" s="1"/>
  <c r="Q888" i="56"/>
  <c r="Q878" i="56"/>
  <c r="Q127" i="56"/>
  <c r="I130" i="55" s="1"/>
  <c r="Q203" i="56"/>
  <c r="I206" i="55" s="1"/>
  <c r="Q270" i="56"/>
  <c r="I273" i="55" s="1"/>
  <c r="Q137" i="56"/>
  <c r="I140" i="55" s="1"/>
  <c r="Q1065" i="56"/>
  <c r="Q1084" i="56"/>
  <c r="Q200" i="56"/>
  <c r="I203" i="55" s="1"/>
  <c r="Q1066" i="56"/>
  <c r="Q1082" i="56"/>
  <c r="Q1094" i="56"/>
  <c r="Q844" i="56"/>
  <c r="Q1054" i="56"/>
  <c r="Q143" i="56"/>
  <c r="I146" i="55" s="1"/>
  <c r="Q1062" i="56"/>
  <c r="Q482" i="56"/>
  <c r="I485" i="55" s="1"/>
  <c r="Q610" i="56"/>
  <c r="I613" i="55" s="1"/>
  <c r="Q606" i="56"/>
  <c r="I609" i="55" s="1"/>
  <c r="Q267" i="56"/>
  <c r="I270" i="55" s="1"/>
  <c r="Q1048" i="56"/>
  <c r="Q1077" i="56"/>
  <c r="Q136" i="56"/>
  <c r="I139" i="55" s="1"/>
  <c r="Q1055" i="56"/>
  <c r="Q131" i="56"/>
  <c r="I134" i="55" s="1"/>
  <c r="Q891" i="56"/>
  <c r="Q331" i="56"/>
  <c r="I334" i="55" s="1"/>
  <c r="Q1093" i="56"/>
  <c r="Q269" i="56"/>
  <c r="I272" i="55" s="1"/>
  <c r="Q399" i="56"/>
  <c r="I402" i="55" s="1"/>
  <c r="Q1087" i="56"/>
  <c r="Q139" i="56"/>
  <c r="I142" i="55" s="1"/>
  <c r="Q887" i="56"/>
  <c r="Q885" i="56"/>
  <c r="Q1056" i="56"/>
  <c r="Q138" i="56"/>
  <c r="I141" i="55" s="1"/>
  <c r="Q1047" i="56"/>
  <c r="Q201" i="56"/>
  <c r="I204" i="55" s="1"/>
  <c r="Q278" i="56"/>
  <c r="I281" i="55" s="1"/>
  <c r="Q469" i="56"/>
  <c r="I472" i="55" s="1"/>
  <c r="Q204" i="56"/>
  <c r="I207" i="55" s="1"/>
  <c r="Q479" i="56"/>
  <c r="I482" i="55" s="1"/>
  <c r="Q128" i="56"/>
  <c r="I131" i="55" s="1"/>
  <c r="Q208" i="56"/>
  <c r="I211" i="55" s="1"/>
  <c r="Q400" i="56"/>
  <c r="I403" i="55" s="1"/>
  <c r="Q333" i="56"/>
  <c r="I336" i="55" s="1"/>
  <c r="Q875" i="56"/>
  <c r="Q859" i="56"/>
  <c r="Q1090" i="56"/>
  <c r="Q141" i="56"/>
  <c r="I144" i="55" s="1"/>
  <c r="Q340" i="56"/>
  <c r="I343" i="55" s="1"/>
  <c r="Q64" i="56"/>
  <c r="I67" i="55" s="1"/>
  <c r="Q472" i="56"/>
  <c r="I475" i="55" s="1"/>
  <c r="Q265" i="56"/>
  <c r="I268" i="55" s="1"/>
  <c r="Q334" i="56"/>
  <c r="I337" i="55" s="1"/>
  <c r="Q62" i="56"/>
  <c r="I65" i="55" s="1"/>
  <c r="Q1049" i="56"/>
  <c r="Q134" i="56"/>
  <c r="I137" i="55" s="1"/>
  <c r="Q263" i="56"/>
  <c r="I266" i="55" s="1"/>
  <c r="Q342" i="56"/>
  <c r="I345" i="55" s="1"/>
  <c r="Q335" i="56"/>
  <c r="I338" i="55" s="1"/>
  <c r="Q1061" i="56"/>
  <c r="Q63" i="56"/>
  <c r="I66" i="55" s="1"/>
  <c r="Q66" i="56"/>
  <c r="I69" i="55" s="1"/>
  <c r="Q135" i="56"/>
  <c r="I138" i="55" s="1"/>
  <c r="Q210" i="56"/>
  <c r="I213" i="55" s="1"/>
  <c r="Q881" i="56"/>
  <c r="Q410" i="56"/>
  <c r="I413" i="55" s="1"/>
  <c r="Q275" i="56"/>
  <c r="I278" i="55" s="1"/>
  <c r="Q1088" i="56"/>
  <c r="Q407" i="56"/>
  <c r="I410" i="55" s="1"/>
  <c r="Q211" i="56"/>
  <c r="I214" i="55" s="1"/>
  <c r="Q874" i="56"/>
  <c r="Q60" i="56"/>
  <c r="I63" i="55" s="1"/>
  <c r="Q68" i="56"/>
  <c r="I71" i="55" s="1"/>
  <c r="Q858" i="56"/>
  <c r="Q870" i="56"/>
  <c r="Q478" i="56"/>
  <c r="I481" i="55" s="1"/>
  <c r="Q616" i="56"/>
  <c r="I619" i="55" s="1"/>
  <c r="Q849" i="56"/>
  <c r="Q847" i="56"/>
  <c r="Q67" i="56"/>
  <c r="I70" i="55" s="1"/>
  <c r="Q873" i="56"/>
  <c r="Q1071" i="56"/>
  <c r="Q266" i="56"/>
  <c r="I269" i="55" s="1"/>
  <c r="Q843" i="56"/>
  <c r="Q613" i="56"/>
  <c r="I616" i="55" s="1"/>
  <c r="Q865" i="56"/>
  <c r="Q343" i="56"/>
  <c r="I346" i="55" s="1"/>
  <c r="Q140" i="56"/>
  <c r="I143" i="55" s="1"/>
  <c r="Q1086" i="56"/>
  <c r="Q1069" i="56"/>
  <c r="Q332" i="56"/>
  <c r="I335" i="55" s="1"/>
  <c r="Q202" i="56"/>
  <c r="I205" i="55" s="1"/>
  <c r="Q61" i="56"/>
  <c r="I64" i="55" s="1"/>
  <c r="Q198" i="56"/>
  <c r="I201" i="55" s="1"/>
  <c r="Q615" i="56"/>
  <c r="I618" i="55" s="1"/>
  <c r="Q74" i="56"/>
  <c r="I77" i="55" s="1"/>
  <c r="Q1083" i="56"/>
  <c r="Q474" i="56"/>
  <c r="I477" i="55" s="1"/>
  <c r="Q70" i="56"/>
  <c r="I73" i="55" s="1"/>
  <c r="Q199" i="56"/>
  <c r="I202" i="55" s="1"/>
  <c r="Q1070" i="56"/>
  <c r="Q884" i="56"/>
  <c r="Q1052" i="56"/>
  <c r="Q277" i="56"/>
  <c r="I280" i="55" s="1"/>
  <c r="Q846" i="56"/>
  <c r="Q346" i="56"/>
  <c r="I349" i="55" s="1"/>
  <c r="Q604" i="56"/>
  <c r="I607" i="55" s="1"/>
  <c r="Q1053" i="56"/>
  <c r="Q274" i="56"/>
  <c r="I277" i="55" s="1"/>
  <c r="Q886" i="56"/>
  <c r="Q546" i="56"/>
  <c r="I549" i="55" s="1"/>
  <c r="Q614" i="56"/>
  <c r="I617" i="55" s="1"/>
  <c r="Q541" i="56"/>
  <c r="I544" i="55" s="1"/>
  <c r="Q59" i="56"/>
  <c r="I62" i="55" s="1"/>
  <c r="Q538" i="56"/>
  <c r="I541" i="55" s="1"/>
  <c r="Q205" i="56"/>
  <c r="I208" i="55" s="1"/>
  <c r="Q475" i="56"/>
  <c r="I478" i="55" s="1"/>
  <c r="Q338" i="56"/>
  <c r="I341" i="55" s="1"/>
  <c r="Q612" i="56"/>
  <c r="I615" i="55" s="1"/>
  <c r="Q477" i="56"/>
  <c r="I480" i="55" s="1"/>
  <c r="Q273" i="56"/>
  <c r="I276" i="55" s="1"/>
  <c r="Q404" i="56"/>
  <c r="I407" i="55" s="1"/>
  <c r="Q883" i="56"/>
  <c r="Q467" i="56"/>
  <c r="I470" i="55" s="1"/>
  <c r="Q872" i="56"/>
  <c r="Q339" i="56"/>
  <c r="I342" i="55" s="1"/>
  <c r="Q869" i="56"/>
  <c r="Q856" i="56"/>
  <c r="Q413" i="56"/>
  <c r="I416" i="55" s="1"/>
  <c r="Q481" i="56"/>
  <c r="I484" i="55" s="1"/>
  <c r="Q75" i="56"/>
  <c r="I78" i="55" s="1"/>
  <c r="Q1091" i="56"/>
  <c r="Q1064" i="56"/>
  <c r="Q1092" i="56"/>
  <c r="Q72" i="56"/>
  <c r="I75" i="55" s="1"/>
  <c r="Q548" i="56"/>
  <c r="I551" i="55" s="1"/>
  <c r="Q272" i="56"/>
  <c r="I275" i="55" s="1"/>
  <c r="Q142" i="56"/>
  <c r="I145" i="55" s="1"/>
  <c r="Q471" i="56"/>
  <c r="I474" i="55" s="1"/>
  <c r="Q1080" i="56"/>
  <c r="Q1074" i="56"/>
  <c r="Q473" i="56"/>
  <c r="I476" i="55" s="1"/>
  <c r="Q1057" i="56"/>
  <c r="Q877" i="56"/>
  <c r="Q854" i="56"/>
  <c r="Q608" i="56"/>
  <c r="I611" i="55" s="1"/>
  <c r="Q549" i="56"/>
  <c r="I552" i="55" s="1"/>
  <c r="Q1067" i="56"/>
  <c r="Q1072" i="56"/>
  <c r="Q1089" i="56"/>
  <c r="Q1050" i="56"/>
  <c r="Q337" i="56"/>
  <c r="I340" i="55" s="1"/>
  <c r="Q401" i="56"/>
  <c r="I404" i="55" s="1"/>
  <c r="Q133" i="56"/>
  <c r="I136" i="55" s="1"/>
  <c r="Q276" i="56"/>
  <c r="I279" i="55" s="1"/>
  <c r="Q1085" i="56"/>
  <c r="Q611" i="56"/>
  <c r="I614" i="55" s="1"/>
  <c r="Q890" i="56"/>
  <c r="Q855" i="56"/>
  <c r="Q195" i="56"/>
  <c r="I198" i="55" s="1"/>
  <c r="Q880" i="56"/>
  <c r="Q71" i="56"/>
  <c r="I74" i="55" s="1"/>
  <c r="Q603" i="56"/>
  <c r="I606" i="55" s="1"/>
  <c r="Q537" i="56"/>
  <c r="I540" i="55" s="1"/>
  <c r="Q864" i="56"/>
  <c r="Q480" i="56"/>
  <c r="I483" i="55" s="1"/>
  <c r="Q540" i="56"/>
  <c r="I543" i="55" s="1"/>
  <c r="Q341" i="56"/>
  <c r="I344" i="55" s="1"/>
  <c r="Q1051" i="56"/>
  <c r="Q876" i="56"/>
  <c r="Q1075" i="56"/>
  <c r="Q206" i="56"/>
  <c r="I209" i="55" s="1"/>
  <c r="Q542" i="56"/>
  <c r="I545" i="55" s="1"/>
  <c r="Q468" i="56"/>
  <c r="I471" i="55" s="1"/>
  <c r="Q264" i="56"/>
  <c r="I267" i="55" s="1"/>
  <c r="Q539" i="56"/>
  <c r="I542" i="55" s="1"/>
  <c r="Q130" i="56"/>
  <c r="I133" i="55" s="1"/>
  <c r="Q863" i="56"/>
  <c r="Q411" i="56"/>
  <c r="I414" i="55" s="1"/>
  <c r="Q867" i="56"/>
  <c r="Q1078" i="56"/>
  <c r="Q1079" i="56"/>
  <c r="Q209" i="56"/>
  <c r="I212" i="55" s="1"/>
  <c r="Q132" i="56"/>
  <c r="I135" i="55" s="1"/>
  <c r="Q852" i="56"/>
  <c r="Q605" i="56"/>
  <c r="I608" i="55" s="1"/>
  <c r="Q535" i="56"/>
  <c r="I538" i="55" s="1"/>
  <c r="Q1068" i="56"/>
  <c r="Q550" i="56"/>
  <c r="I553" i="55" s="1"/>
  <c r="Q547" i="56"/>
  <c r="I550" i="55" s="1"/>
  <c r="Q536" i="56"/>
  <c r="I539" i="55" s="1"/>
  <c r="Q1073" i="56"/>
  <c r="Q1076" i="56"/>
  <c r="Q470" i="56"/>
  <c r="I473" i="55" s="1"/>
  <c r="Q1081" i="56"/>
  <c r="Q882" i="56"/>
  <c r="Q617" i="56"/>
  <c r="I620" i="55" s="1"/>
  <c r="Q345" i="56"/>
  <c r="I348" i="55" s="1"/>
  <c r="Q871" i="56"/>
  <c r="Q207" i="56"/>
  <c r="I210" i="55" s="1"/>
  <c r="Q868" i="56"/>
  <c r="Q861" i="56"/>
  <c r="Q336" i="56"/>
  <c r="I339" i="55" s="1"/>
  <c r="Q879" i="56"/>
  <c r="Q889" i="56"/>
  <c r="Q403" i="56"/>
  <c r="I406" i="55" s="1"/>
  <c r="Q860" i="56"/>
  <c r="Q866" i="56"/>
  <c r="Q412" i="56"/>
  <c r="I415" i="55" s="1"/>
  <c r="Q607" i="56"/>
  <c r="I610" i="55" s="1"/>
  <c r="Q197" i="56"/>
  <c r="I200" i="55" s="1"/>
  <c r="Q402" i="56"/>
  <c r="I405" i="55" s="1"/>
  <c r="Q405" i="56"/>
  <c r="I408" i="55" s="1"/>
  <c r="Q271" i="56"/>
  <c r="I274" i="55" s="1"/>
  <c r="Q850" i="56"/>
  <c r="C618" i="55"/>
  <c r="M618" i="55" s="1"/>
  <c r="M1368" i="55" s="1"/>
  <c r="C674" i="55"/>
  <c r="M674" i="55" s="1"/>
  <c r="C678" i="55"/>
  <c r="M678" i="55" s="1"/>
  <c r="E683" i="56"/>
  <c r="C686" i="55" s="1"/>
  <c r="M686" i="55" s="1"/>
  <c r="C614" i="55"/>
  <c r="M614" i="55" s="1"/>
  <c r="M1364" i="55" s="1"/>
  <c r="E679" i="56"/>
  <c r="C682" i="55" s="1"/>
  <c r="M682" i="55" s="1"/>
  <c r="C606" i="55"/>
  <c r="M606" i="55" s="1"/>
  <c r="M1356" i="55" s="1"/>
  <c r="C214" i="55"/>
  <c r="C70" i="55"/>
  <c r="C78" i="55"/>
  <c r="C138" i="55"/>
  <c r="C146" i="55"/>
  <c r="E132" i="56"/>
  <c r="E140" i="56"/>
  <c r="C610" i="55"/>
  <c r="M610" i="55" s="1"/>
  <c r="M1360" i="55" s="1"/>
  <c r="C62" i="55"/>
  <c r="M62" i="55" s="1"/>
  <c r="C198" i="55"/>
  <c r="M198" i="55" s="1"/>
  <c r="C202" i="55"/>
  <c r="C206" i="55"/>
  <c r="C210" i="55"/>
  <c r="C538" i="55"/>
  <c r="M538" i="55" s="1"/>
  <c r="C542" i="55"/>
  <c r="M542" i="55" s="1"/>
  <c r="C546" i="55"/>
  <c r="M546" i="55" s="1"/>
  <c r="C550" i="55"/>
  <c r="M550" i="55" s="1"/>
  <c r="C66" i="55"/>
  <c r="C74" i="55"/>
  <c r="C134" i="55"/>
  <c r="C142" i="55"/>
  <c r="C130" i="55"/>
  <c r="M130" i="55" s="1"/>
  <c r="C266" i="55"/>
  <c r="M266" i="55" s="1"/>
  <c r="C270" i="55"/>
  <c r="C274" i="55"/>
  <c r="C278" i="55"/>
  <c r="C334" i="55"/>
  <c r="M334" i="55" s="1"/>
  <c r="M1424" i="55" s="1"/>
  <c r="C338" i="55"/>
  <c r="M338" i="55" s="1"/>
  <c r="M1428" i="55" s="1"/>
  <c r="C342" i="55"/>
  <c r="M342" i="55" s="1"/>
  <c r="M1432" i="55" s="1"/>
  <c r="C346" i="55"/>
  <c r="M346" i="55" s="1"/>
  <c r="M1436" i="55" s="1"/>
  <c r="C402" i="55"/>
  <c r="M402" i="55" s="1"/>
  <c r="C406" i="55"/>
  <c r="M406" i="55" s="1"/>
  <c r="C410" i="55"/>
  <c r="M410" i="55" s="1"/>
  <c r="C414" i="55"/>
  <c r="M414" i="55" s="1"/>
  <c r="C470" i="55"/>
  <c r="M470" i="55" s="1"/>
  <c r="C474" i="55"/>
  <c r="M474" i="55" s="1"/>
  <c r="C478" i="55"/>
  <c r="M478" i="55" s="1"/>
  <c r="C482" i="55"/>
  <c r="M482" i="55" s="1"/>
  <c r="M855" i="55"/>
  <c r="M867" i="55"/>
  <c r="M871" i="55"/>
  <c r="D1257" i="55"/>
  <c r="B1257" i="55" s="1"/>
  <c r="D1273" i="55"/>
  <c r="B1273" i="55" s="1"/>
  <c r="A1273" i="55" s="1"/>
  <c r="C1283" i="55"/>
  <c r="D1267" i="55"/>
  <c r="B1267" i="55" s="1"/>
  <c r="D1283" i="55"/>
  <c r="B1283" i="55" s="1"/>
  <c r="M1053" i="55"/>
  <c r="M1069" i="55"/>
  <c r="M1079" i="55"/>
  <c r="D1074" i="55"/>
  <c r="D1621" i="55" s="1"/>
  <c r="B1621" i="55" s="1"/>
  <c r="M879" i="55"/>
  <c r="M883" i="55"/>
  <c r="D1094" i="55"/>
  <c r="D1641" i="55" s="1"/>
  <c r="B1641" i="55" s="1"/>
  <c r="C1071" i="55"/>
  <c r="M860" i="55"/>
  <c r="M864" i="55"/>
  <c r="D1083" i="55"/>
  <c r="D1630" i="55" s="1"/>
  <c r="B1630" i="55" s="1"/>
  <c r="D1095" i="55"/>
  <c r="B849" i="55"/>
  <c r="A849" i="55" s="1"/>
  <c r="D1087" i="55"/>
  <c r="D1634" i="55" s="1"/>
  <c r="B1634" i="55" s="1"/>
  <c r="D1096" i="55"/>
  <c r="D1643" i="55" s="1"/>
  <c r="B1643" i="55" s="1"/>
  <c r="M866" i="55"/>
  <c r="A870" i="55"/>
  <c r="M874" i="55"/>
  <c r="M882" i="55"/>
  <c r="D1091" i="55"/>
  <c r="D1097" i="55"/>
  <c r="D1644" i="55" s="1"/>
  <c r="B1644" i="55" s="1"/>
  <c r="D1058" i="55"/>
  <c r="D1605" i="55" s="1"/>
  <c r="B1605" i="55" s="1"/>
  <c r="A847" i="55"/>
  <c r="B859" i="55"/>
  <c r="A859" i="55" s="1"/>
  <c r="D1059" i="55"/>
  <c r="D1606" i="55" s="1"/>
  <c r="B1606" i="55" s="1"/>
  <c r="D1072" i="55"/>
  <c r="D1619" i="55" s="1"/>
  <c r="B1619" i="55" s="1"/>
  <c r="D1082" i="55"/>
  <c r="D1629" i="55" s="1"/>
  <c r="B1629" i="55" s="1"/>
  <c r="D1086" i="55"/>
  <c r="D1633" i="55" s="1"/>
  <c r="B1633" i="55" s="1"/>
  <c r="D1090" i="55"/>
  <c r="D1637" i="55" s="1"/>
  <c r="B1637" i="55" s="1"/>
  <c r="M848" i="55"/>
  <c r="M863" i="55"/>
  <c r="D1061" i="55"/>
  <c r="D1073" i="55"/>
  <c r="D1620" i="55" s="1"/>
  <c r="B1620" i="55" s="1"/>
  <c r="C1083" i="55"/>
  <c r="C1630" i="55" s="1"/>
  <c r="C1087" i="55"/>
  <c r="C1634" i="55" s="1"/>
  <c r="A871" i="55"/>
  <c r="C1052" i="55"/>
  <c r="C1067" i="55"/>
  <c r="D1077" i="55"/>
  <c r="D1624" i="55" s="1"/>
  <c r="B1624" i="55" s="1"/>
  <c r="M888" i="55"/>
  <c r="C1068" i="55"/>
  <c r="D1084" i="55"/>
  <c r="D1631" i="55" s="1"/>
  <c r="B1631" i="55" s="1"/>
  <c r="D1088" i="55"/>
  <c r="D1635" i="55" s="1"/>
  <c r="B1635" i="55" s="1"/>
  <c r="D1092" i="55"/>
  <c r="D1639" i="55" s="1"/>
  <c r="B1639" i="55" s="1"/>
  <c r="B865" i="55"/>
  <c r="A865" i="55" s="1"/>
  <c r="D1054" i="55"/>
  <c r="D1601" i="55" s="1"/>
  <c r="B1601" i="55" s="1"/>
  <c r="M850" i="55"/>
  <c r="M858" i="55"/>
  <c r="M869" i="55"/>
  <c r="M873" i="55"/>
  <c r="M889" i="55"/>
  <c r="M893" i="55"/>
  <c r="D1057" i="55"/>
  <c r="D1604" i="55" s="1"/>
  <c r="B1604" i="55" s="1"/>
  <c r="D1070" i="55"/>
  <c r="D1617" i="55" s="1"/>
  <c r="D1081" i="55"/>
  <c r="D1628" i="55" s="1"/>
  <c r="B1628" i="55" s="1"/>
  <c r="D1085" i="55"/>
  <c r="D1632" i="55" s="1"/>
  <c r="B1632" i="55" s="1"/>
  <c r="D1089" i="55"/>
  <c r="D1636" i="55" s="1"/>
  <c r="B1636" i="55" s="1"/>
  <c r="D1093" i="55"/>
  <c r="D1640" i="55" s="1"/>
  <c r="B1640" i="55" s="1"/>
  <c r="M851" i="55"/>
  <c r="A855" i="55"/>
  <c r="D1052" i="55"/>
  <c r="D1599" i="55" s="1"/>
  <c r="B1599" i="55" s="1"/>
  <c r="D1055" i="55"/>
  <c r="C1062" i="55"/>
  <c r="C1609" i="55" s="1"/>
  <c r="D1068" i="55"/>
  <c r="D1615" i="55" s="1"/>
  <c r="B1615" i="55" s="1"/>
  <c r="D1071" i="55"/>
  <c r="D1618" i="55" s="1"/>
  <c r="B1618" i="55" s="1"/>
  <c r="C1078" i="55"/>
  <c r="M852" i="55"/>
  <c r="M856" i="55"/>
  <c r="B875" i="55"/>
  <c r="A875" i="55" s="1"/>
  <c r="M886" i="55"/>
  <c r="M890" i="55"/>
  <c r="C1056" i="55"/>
  <c r="C1059" i="55"/>
  <c r="D1062" i="55"/>
  <c r="D1609" i="55" s="1"/>
  <c r="B1609" i="55" s="1"/>
  <c r="D1065" i="55"/>
  <c r="D1612" i="55" s="1"/>
  <c r="B1612" i="55" s="1"/>
  <c r="C1075" i="55"/>
  <c r="D1078" i="55"/>
  <c r="D1625" i="55" s="1"/>
  <c r="B1625" i="55" s="1"/>
  <c r="M847" i="55"/>
  <c r="D1056" i="55"/>
  <c r="D1603" i="55" s="1"/>
  <c r="B1603" i="55" s="1"/>
  <c r="D1075" i="55"/>
  <c r="D1622" i="55" s="1"/>
  <c r="B1622" i="55" s="1"/>
  <c r="M853" i="55"/>
  <c r="M868" i="55"/>
  <c r="M872" i="55"/>
  <c r="A879" i="55"/>
  <c r="M875" i="55"/>
  <c r="D1050" i="55"/>
  <c r="D1597" i="55" s="1"/>
  <c r="B1597" i="55" s="1"/>
  <c r="C1060" i="55"/>
  <c r="C1063" i="55"/>
  <c r="D1066" i="55"/>
  <c r="D1613" i="55" s="1"/>
  <c r="B1613" i="55" s="1"/>
  <c r="C1076" i="55"/>
  <c r="C1623" i="55" s="1"/>
  <c r="M861" i="55"/>
  <c r="M876" i="55"/>
  <c r="M880" i="55"/>
  <c r="M884" i="55"/>
  <c r="C1054" i="55"/>
  <c r="C1601" i="55" s="1"/>
  <c r="C1057" i="55"/>
  <c r="D1060" i="55"/>
  <c r="D1607" i="55" s="1"/>
  <c r="C1070" i="55"/>
  <c r="C1617" i="55" s="1"/>
  <c r="C1073" i="55"/>
  <c r="D1076" i="55"/>
  <c r="D1623" i="55" s="1"/>
  <c r="B1623" i="55" s="1"/>
  <c r="C1064" i="55"/>
  <c r="A877" i="55"/>
  <c r="M881" i="55"/>
  <c r="M885" i="55"/>
  <c r="D1051" i="55"/>
  <c r="D1064" i="55"/>
  <c r="D1611" i="55" s="1"/>
  <c r="D1067" i="55"/>
  <c r="D1614" i="55" s="1"/>
  <c r="B1614" i="55" s="1"/>
  <c r="C1074" i="55"/>
  <c r="C1077" i="55"/>
  <c r="C1624" i="55" s="1"/>
  <c r="D1080" i="55"/>
  <c r="D1627" i="55" s="1"/>
  <c r="B1627" i="55" s="1"/>
  <c r="M859" i="55"/>
  <c r="M887" i="55"/>
  <c r="M891" i="55"/>
  <c r="A856" i="55"/>
  <c r="A863" i="55"/>
  <c r="A846" i="55"/>
  <c r="A867" i="55"/>
  <c r="A878" i="55"/>
  <c r="A892" i="55"/>
  <c r="M892" i="55"/>
  <c r="A857" i="55"/>
  <c r="A854" i="55"/>
  <c r="M849" i="55"/>
  <c r="M857" i="55"/>
  <c r="M865" i="55"/>
  <c r="M877" i="55"/>
  <c r="A851" i="55"/>
  <c r="A862" i="55"/>
  <c r="M846" i="55"/>
  <c r="M854" i="55"/>
  <c r="M862" i="55"/>
  <c r="M870" i="55"/>
  <c r="M878" i="55"/>
  <c r="A873" i="55"/>
  <c r="A884" i="55"/>
  <c r="A869" i="55"/>
  <c r="A853" i="55"/>
  <c r="A861" i="55"/>
  <c r="A886" i="55"/>
  <c r="A891" i="55"/>
  <c r="A881" i="55"/>
  <c r="A889" i="55"/>
  <c r="A883" i="55"/>
  <c r="A887" i="55"/>
  <c r="A850" i="55"/>
  <c r="A858" i="55"/>
  <c r="A882" i="55"/>
  <c r="A890" i="55"/>
  <c r="A885" i="55"/>
  <c r="A893" i="55"/>
  <c r="G554" i="55"/>
  <c r="A864" i="55"/>
  <c r="A872" i="55"/>
  <c r="A880" i="55"/>
  <c r="A888" i="55"/>
  <c r="A852" i="55"/>
  <c r="A860" i="55"/>
  <c r="A868" i="55"/>
  <c r="A876" i="55"/>
  <c r="A866" i="55"/>
  <c r="A874" i="55"/>
  <c r="A848" i="55"/>
  <c r="G621" i="55"/>
  <c r="G606" i="55"/>
  <c r="G608" i="55"/>
  <c r="G610" i="55"/>
  <c r="G612" i="55"/>
  <c r="G614" i="55"/>
  <c r="G616" i="55"/>
  <c r="G618" i="55"/>
  <c r="G620" i="55"/>
  <c r="G539" i="55"/>
  <c r="G541" i="55"/>
  <c r="G543" i="55"/>
  <c r="G545" i="55"/>
  <c r="G547" i="55"/>
  <c r="G549" i="55"/>
  <c r="G551" i="55"/>
  <c r="G553" i="55"/>
  <c r="G607" i="55"/>
  <c r="G609" i="55"/>
  <c r="G611" i="55"/>
  <c r="G613" i="55"/>
  <c r="G615" i="55"/>
  <c r="G617" i="55"/>
  <c r="G619" i="55"/>
  <c r="G538" i="55"/>
  <c r="G540" i="55"/>
  <c r="G542" i="55"/>
  <c r="G544" i="55"/>
  <c r="G546" i="55"/>
  <c r="G548" i="55"/>
  <c r="G550" i="55"/>
  <c r="G552" i="55"/>
  <c r="G334" i="55"/>
  <c r="G336" i="55"/>
  <c r="G338" i="55"/>
  <c r="G340" i="55"/>
  <c r="G342" i="55"/>
  <c r="G344" i="55"/>
  <c r="G346" i="55"/>
  <c r="G348" i="55"/>
  <c r="G402" i="55"/>
  <c r="G404" i="55"/>
  <c r="G406" i="55"/>
  <c r="G408" i="55"/>
  <c r="G410" i="55"/>
  <c r="G412" i="55"/>
  <c r="G414" i="55"/>
  <c r="G470" i="55"/>
  <c r="G472" i="55"/>
  <c r="G474" i="55"/>
  <c r="G476" i="55"/>
  <c r="G478" i="55"/>
  <c r="G480" i="55"/>
  <c r="G482" i="55"/>
  <c r="G484" i="55"/>
  <c r="G279" i="55"/>
  <c r="G281" i="55"/>
  <c r="G471" i="55"/>
  <c r="G473" i="55"/>
  <c r="G475" i="55"/>
  <c r="G477" i="55"/>
  <c r="G479" i="55"/>
  <c r="G481" i="55"/>
  <c r="G483" i="55"/>
  <c r="G485" i="55"/>
  <c r="G415" i="55"/>
  <c r="G417" i="55"/>
  <c r="G416" i="55"/>
  <c r="G335" i="55"/>
  <c r="G337" i="55"/>
  <c r="G339" i="55"/>
  <c r="G341" i="55"/>
  <c r="G343" i="55"/>
  <c r="G345" i="55"/>
  <c r="G347" i="55"/>
  <c r="G349" i="55"/>
  <c r="G403" i="55"/>
  <c r="G405" i="55"/>
  <c r="G407" i="55"/>
  <c r="G409" i="55"/>
  <c r="G411" i="55"/>
  <c r="G413" i="55"/>
  <c r="G280" i="55"/>
  <c r="G266" i="55"/>
  <c r="G268" i="55"/>
  <c r="G270" i="55"/>
  <c r="G272" i="55"/>
  <c r="G274" i="55"/>
  <c r="G276" i="55"/>
  <c r="G278" i="55"/>
  <c r="G198" i="55"/>
  <c r="G200" i="55"/>
  <c r="G202" i="55"/>
  <c r="G204" i="55"/>
  <c r="G206" i="55"/>
  <c r="G208" i="55"/>
  <c r="G210" i="55"/>
  <c r="G212" i="55"/>
  <c r="G214" i="55"/>
  <c r="G267" i="55"/>
  <c r="G269" i="55"/>
  <c r="G271" i="55"/>
  <c r="G273" i="55"/>
  <c r="G275" i="55"/>
  <c r="G277" i="55"/>
  <c r="G199" i="55"/>
  <c r="G201" i="55"/>
  <c r="G203" i="55"/>
  <c r="G205" i="55"/>
  <c r="G207" i="55"/>
  <c r="G209" i="55"/>
  <c r="G211" i="55"/>
  <c r="G213" i="55"/>
  <c r="G145" i="55"/>
  <c r="G132" i="55"/>
  <c r="G140" i="55"/>
  <c r="G137" i="55"/>
  <c r="G135" i="55"/>
  <c r="G143" i="55"/>
  <c r="G133" i="55"/>
  <c r="G138" i="55"/>
  <c r="G141" i="55"/>
  <c r="G146" i="55"/>
  <c r="G136" i="55"/>
  <c r="G144" i="55"/>
  <c r="G131" i="55"/>
  <c r="G139" i="55"/>
  <c r="G66" i="55"/>
  <c r="G74" i="55"/>
  <c r="G134" i="55"/>
  <c r="G142" i="55"/>
  <c r="G69" i="55"/>
  <c r="G77" i="55"/>
  <c r="G130" i="55"/>
  <c r="G70" i="55"/>
  <c r="G78" i="55"/>
  <c r="G68" i="55"/>
  <c r="G76" i="55"/>
  <c r="G63" i="55"/>
  <c r="G71" i="55"/>
  <c r="G64" i="55"/>
  <c r="G72" i="55"/>
  <c r="G67" i="55"/>
  <c r="G75" i="55"/>
  <c r="G65" i="55"/>
  <c r="G73" i="55"/>
  <c r="G62" i="55"/>
  <c r="M270" i="55" l="1"/>
  <c r="W270" i="55"/>
  <c r="M214" i="55"/>
  <c r="W214" i="55"/>
  <c r="M210" i="55"/>
  <c r="W210" i="55"/>
  <c r="M206" i="55"/>
  <c r="W206" i="55"/>
  <c r="M202" i="55"/>
  <c r="W202" i="55"/>
  <c r="M278" i="55"/>
  <c r="W278" i="55"/>
  <c r="M274" i="55"/>
  <c r="W274" i="55"/>
  <c r="M142" i="55"/>
  <c r="W142" i="55"/>
  <c r="M146" i="55"/>
  <c r="W146" i="55"/>
  <c r="M134" i="55"/>
  <c r="W134" i="55"/>
  <c r="M138" i="55"/>
  <c r="W138" i="55"/>
  <c r="A1257" i="55"/>
  <c r="M66" i="55"/>
  <c r="AA66" i="55" s="1"/>
  <c r="W66" i="55"/>
  <c r="M70" i="55"/>
  <c r="AA70" i="55" s="1"/>
  <c r="W70" i="55"/>
  <c r="M78" i="55"/>
  <c r="AA78" i="55" s="1"/>
  <c r="W78" i="55"/>
  <c r="M74" i="55"/>
  <c r="AA74" i="55" s="1"/>
  <c r="W74" i="55"/>
  <c r="C1267" i="55"/>
  <c r="A1267" i="55" s="1"/>
  <c r="C1610" i="55"/>
  <c r="M1630" i="55"/>
  <c r="A1630" i="55"/>
  <c r="C1278" i="55"/>
  <c r="C1621" i="55"/>
  <c r="D1259" i="55"/>
  <c r="B1259" i="55" s="1"/>
  <c r="A1259" i="55" s="1"/>
  <c r="D1602" i="55"/>
  <c r="B1602" i="55" s="1"/>
  <c r="A1602" i="55" s="1"/>
  <c r="C1271" i="55"/>
  <c r="C1614" i="55"/>
  <c r="A1631" i="55"/>
  <c r="M1631" i="55"/>
  <c r="A1616" i="55"/>
  <c r="M1616" i="55"/>
  <c r="A1633" i="55"/>
  <c r="M1633" i="55"/>
  <c r="A1600" i="55"/>
  <c r="M1600" i="55"/>
  <c r="C1277" i="55"/>
  <c r="C1620" i="55"/>
  <c r="C1256" i="55"/>
  <c r="C1599" i="55"/>
  <c r="M1617" i="55"/>
  <c r="A1623" i="55"/>
  <c r="M1623" i="55"/>
  <c r="C1279" i="55"/>
  <c r="C1622" i="55"/>
  <c r="D1295" i="55"/>
  <c r="B1295" i="55" s="1"/>
  <c r="A1295" i="55" s="1"/>
  <c r="D1638" i="55"/>
  <c r="B1638" i="55" s="1"/>
  <c r="A1638" i="55" s="1"/>
  <c r="D1299" i="55"/>
  <c r="B1299" i="55" s="1"/>
  <c r="A1299" i="55" s="1"/>
  <c r="D1642" i="55"/>
  <c r="B1642" i="55" s="1"/>
  <c r="A1642" i="55" s="1"/>
  <c r="A1597" i="55"/>
  <c r="M1597" i="55"/>
  <c r="M1612" i="55"/>
  <c r="A1612" i="55"/>
  <c r="A1627" i="55"/>
  <c r="M1627" i="55"/>
  <c r="A1637" i="55"/>
  <c r="M1637" i="55"/>
  <c r="D1255" i="55"/>
  <c r="B1255" i="55" s="1"/>
  <c r="A1255" i="55" s="1"/>
  <c r="D1598" i="55"/>
  <c r="B1598" i="55" s="1"/>
  <c r="A1598" i="55" s="1"/>
  <c r="M1634" i="55"/>
  <c r="A1634" i="55"/>
  <c r="M1626" i="55"/>
  <c r="A1636" i="55"/>
  <c r="M1636" i="55"/>
  <c r="A1639" i="55"/>
  <c r="M1639" i="55"/>
  <c r="A1641" i="55"/>
  <c r="M1641" i="55"/>
  <c r="M1628" i="55"/>
  <c r="A1628" i="55"/>
  <c r="A1613" i="55"/>
  <c r="M1613" i="55"/>
  <c r="M1632" i="55"/>
  <c r="A1632" i="55"/>
  <c r="M1605" i="55"/>
  <c r="A1605" i="55"/>
  <c r="C1282" i="55"/>
  <c r="A1282" i="55" s="1"/>
  <c r="C1625" i="55"/>
  <c r="C1263" i="55"/>
  <c r="C1606" i="55"/>
  <c r="C1272" i="55"/>
  <c r="C1615" i="55"/>
  <c r="C1260" i="55"/>
  <c r="C1603" i="55"/>
  <c r="M1061" i="55"/>
  <c r="D1608" i="55"/>
  <c r="B1608" i="55" s="1"/>
  <c r="A1608" i="55" s="1"/>
  <c r="C1275" i="55"/>
  <c r="C1618" i="55"/>
  <c r="A1629" i="55"/>
  <c r="M1629" i="55"/>
  <c r="A1635" i="55"/>
  <c r="M1635" i="55"/>
  <c r="A1640" i="55"/>
  <c r="M1640" i="55"/>
  <c r="M1644" i="55"/>
  <c r="A1644" i="55"/>
  <c r="M1619" i="55"/>
  <c r="A1619" i="55"/>
  <c r="A1643" i="55"/>
  <c r="M1643" i="55"/>
  <c r="C1261" i="55"/>
  <c r="C1604" i="55"/>
  <c r="A1601" i="55"/>
  <c r="M1601" i="55"/>
  <c r="C1264" i="55"/>
  <c r="C1607" i="55"/>
  <c r="A1624" i="55"/>
  <c r="M1624" i="55"/>
  <c r="C1268" i="55"/>
  <c r="C1611" i="55"/>
  <c r="A1609" i="55"/>
  <c r="M1609" i="55"/>
  <c r="E208" i="56"/>
  <c r="E200" i="56"/>
  <c r="M1255" i="55"/>
  <c r="B1080" i="55"/>
  <c r="A1080" i="55" s="1"/>
  <c r="D1284" i="55"/>
  <c r="B1050" i="55"/>
  <c r="A1050" i="55" s="1"/>
  <c r="D1254" i="55"/>
  <c r="B1071" i="55"/>
  <c r="A1071" i="55" s="1"/>
  <c r="D1275" i="55"/>
  <c r="B1275" i="55" s="1"/>
  <c r="B1070" i="55"/>
  <c r="D1274" i="55"/>
  <c r="B1274" i="55" s="1"/>
  <c r="B1054" i="55"/>
  <c r="A1054" i="55" s="1"/>
  <c r="D1258" i="55"/>
  <c r="B1258" i="55" s="1"/>
  <c r="B1077" i="55"/>
  <c r="A1077" i="55" s="1"/>
  <c r="D1281" i="55"/>
  <c r="B1281" i="55" s="1"/>
  <c r="B1096" i="55"/>
  <c r="A1096" i="55" s="1"/>
  <c r="D1300" i="55"/>
  <c r="B1094" i="55"/>
  <c r="A1094" i="55" s="1"/>
  <c r="D1298" i="55"/>
  <c r="M1257" i="55"/>
  <c r="M1077" i="55"/>
  <c r="C1281" i="55"/>
  <c r="B1056" i="55"/>
  <c r="A1056" i="55" s="1"/>
  <c r="D1260" i="55"/>
  <c r="B1260" i="55" s="1"/>
  <c r="B1068" i="55"/>
  <c r="A1068" i="55" s="1"/>
  <c r="D1272" i="55"/>
  <c r="B1272" i="55" s="1"/>
  <c r="B1057" i="55"/>
  <c r="A1057" i="55" s="1"/>
  <c r="D1261" i="55"/>
  <c r="B1261" i="55" s="1"/>
  <c r="B1058" i="55"/>
  <c r="A1058" i="55" s="1"/>
  <c r="D1262" i="55"/>
  <c r="B1087" i="55"/>
  <c r="A1087" i="55" s="1"/>
  <c r="D1291" i="55"/>
  <c r="B1291" i="55" s="1"/>
  <c r="B1076" i="55"/>
  <c r="A1076" i="55" s="1"/>
  <c r="D1280" i="55"/>
  <c r="B1280" i="55" s="1"/>
  <c r="M1062" i="55"/>
  <c r="C1266" i="55"/>
  <c r="B1092" i="55"/>
  <c r="A1092" i="55" s="1"/>
  <c r="D1296" i="55"/>
  <c r="B1090" i="55"/>
  <c r="A1090" i="55" s="1"/>
  <c r="D1294" i="55"/>
  <c r="B1097" i="55"/>
  <c r="A1097" i="55" s="1"/>
  <c r="D1301" i="55"/>
  <c r="B1067" i="55"/>
  <c r="A1067" i="55" s="1"/>
  <c r="D1271" i="55"/>
  <c r="B1271" i="55" s="1"/>
  <c r="A1271" i="55" s="1"/>
  <c r="B1088" i="55"/>
  <c r="A1088" i="55" s="1"/>
  <c r="D1292" i="55"/>
  <c r="B1086" i="55"/>
  <c r="A1086" i="55" s="1"/>
  <c r="D1290" i="55"/>
  <c r="B1074" i="55"/>
  <c r="A1074" i="55" s="1"/>
  <c r="D1278" i="55"/>
  <c r="B1278" i="55" s="1"/>
  <c r="B1064" i="55"/>
  <c r="A1064" i="55" s="1"/>
  <c r="D1268" i="55"/>
  <c r="B1268" i="55" s="1"/>
  <c r="M1070" i="55"/>
  <c r="C1274" i="55"/>
  <c r="M1076" i="55"/>
  <c r="C1280" i="55"/>
  <c r="B1078" i="55"/>
  <c r="A1078" i="55" s="1"/>
  <c r="D1282" i="55"/>
  <c r="B1282" i="55" s="1"/>
  <c r="B1052" i="55"/>
  <c r="A1052" i="55" s="1"/>
  <c r="D1256" i="55"/>
  <c r="B1256" i="55" s="1"/>
  <c r="B1093" i="55"/>
  <c r="A1093" i="55" s="1"/>
  <c r="D1297" i="55"/>
  <c r="B1084" i="55"/>
  <c r="A1084" i="55" s="1"/>
  <c r="D1288" i="55"/>
  <c r="M1087" i="55"/>
  <c r="C1291" i="55"/>
  <c r="B1082" i="55"/>
  <c r="A1082" i="55" s="1"/>
  <c r="D1286" i="55"/>
  <c r="B1083" i="55"/>
  <c r="A1083" i="55" s="1"/>
  <c r="D1287" i="55"/>
  <c r="B1287" i="55" s="1"/>
  <c r="M1058" i="55"/>
  <c r="A1283" i="55"/>
  <c r="M1283" i="55"/>
  <c r="M1273" i="55"/>
  <c r="B1060" i="55"/>
  <c r="A1060" i="55" s="1"/>
  <c r="D1264" i="55"/>
  <c r="B1264" i="55" s="1"/>
  <c r="A1264" i="55" s="1"/>
  <c r="B1066" i="55"/>
  <c r="A1066" i="55" s="1"/>
  <c r="D1270" i="55"/>
  <c r="B1089" i="55"/>
  <c r="A1089" i="55" s="1"/>
  <c r="D1293" i="55"/>
  <c r="M1083" i="55"/>
  <c r="C1287" i="55"/>
  <c r="B1072" i="55"/>
  <c r="A1072" i="55" s="1"/>
  <c r="D1276" i="55"/>
  <c r="M1261" i="55"/>
  <c r="B1075" i="55"/>
  <c r="D1279" i="55"/>
  <c r="B1279" i="55" s="1"/>
  <c r="A1279" i="55" s="1"/>
  <c r="B1065" i="55"/>
  <c r="A1065" i="55" s="1"/>
  <c r="D1269" i="55"/>
  <c r="B1085" i="55"/>
  <c r="A1085" i="55" s="1"/>
  <c r="D1289" i="55"/>
  <c r="B1073" i="55"/>
  <c r="A1073" i="55" s="1"/>
  <c r="D1277" i="55"/>
  <c r="B1277" i="55" s="1"/>
  <c r="A1277" i="55" s="1"/>
  <c r="B1059" i="55"/>
  <c r="A1059" i="55" s="1"/>
  <c r="D1263" i="55"/>
  <c r="B1263" i="55" s="1"/>
  <c r="M1054" i="55"/>
  <c r="C1258" i="55"/>
  <c r="B1062" i="55"/>
  <c r="A1062" i="55" s="1"/>
  <c r="D1266" i="55"/>
  <c r="B1266" i="55" s="1"/>
  <c r="B1081" i="55"/>
  <c r="A1081" i="55" s="1"/>
  <c r="D1285" i="55"/>
  <c r="B1061" i="55"/>
  <c r="A1061" i="55" s="1"/>
  <c r="D1265" i="55"/>
  <c r="M1073" i="55"/>
  <c r="B1055" i="55"/>
  <c r="A1055" i="55" s="1"/>
  <c r="M1055" i="55"/>
  <c r="M1067" i="55"/>
  <c r="M1066" i="55"/>
  <c r="M1065" i="55"/>
  <c r="M1052" i="55"/>
  <c r="B1051" i="55"/>
  <c r="A1051" i="55" s="1"/>
  <c r="M1051" i="55"/>
  <c r="M1075" i="55"/>
  <c r="B1091" i="55"/>
  <c r="A1091" i="55" s="1"/>
  <c r="M1091" i="55"/>
  <c r="B1095" i="55"/>
  <c r="A1095" i="55" s="1"/>
  <c r="M1095" i="55"/>
  <c r="M1050" i="55"/>
  <c r="M1096" i="55"/>
  <c r="M1057" i="55"/>
  <c r="A1063" i="55"/>
  <c r="M1063" i="55"/>
  <c r="M1097" i="55"/>
  <c r="M1092" i="55"/>
  <c r="M1060" i="55"/>
  <c r="M1078" i="55"/>
  <c r="M1068" i="55"/>
  <c r="M1094" i="55"/>
  <c r="M1093" i="55"/>
  <c r="M1088" i="55"/>
  <c r="M1059" i="55"/>
  <c r="M1090" i="55"/>
  <c r="M1089" i="55"/>
  <c r="M1084" i="55"/>
  <c r="M1064" i="55"/>
  <c r="M1056" i="55"/>
  <c r="M1086" i="55"/>
  <c r="M1085" i="55"/>
  <c r="M1080" i="55"/>
  <c r="M1074" i="55"/>
  <c r="A1070" i="55"/>
  <c r="M1071" i="55"/>
  <c r="M1082" i="55"/>
  <c r="M1081" i="55"/>
  <c r="M1072" i="55"/>
  <c r="A1075" i="55"/>
  <c r="AA142" i="55" l="1"/>
  <c r="AA278" i="55" s="1"/>
  <c r="AA210" i="55"/>
  <c r="AA138" i="55"/>
  <c r="AA274" i="55" s="1"/>
  <c r="AA206" i="55"/>
  <c r="AA134" i="55"/>
  <c r="AA270" i="55" s="1"/>
  <c r="AA202" i="55"/>
  <c r="M1295" i="55"/>
  <c r="M1267" i="55"/>
  <c r="AA146" i="55"/>
  <c r="AA282" i="55" s="1"/>
  <c r="AA214" i="55"/>
  <c r="M1299" i="55"/>
  <c r="M1282" i="55"/>
  <c r="A1256" i="55"/>
  <c r="M1642" i="55"/>
  <c r="A1263" i="55"/>
  <c r="M1259" i="55"/>
  <c r="A1278" i="55"/>
  <c r="A1261" i="55"/>
  <c r="M1272" i="55"/>
  <c r="A1268" i="55"/>
  <c r="A1260" i="55"/>
  <c r="M1608" i="55"/>
  <c r="A1599" i="55"/>
  <c r="M1599" i="55"/>
  <c r="M1611" i="55"/>
  <c r="A1604" i="55"/>
  <c r="M1604" i="55"/>
  <c r="A1618" i="55"/>
  <c r="M1618" i="55"/>
  <c r="M1606" i="55"/>
  <c r="A1606" i="55"/>
  <c r="A1622" i="55"/>
  <c r="M1622" i="55"/>
  <c r="A1620" i="55"/>
  <c r="M1620" i="55"/>
  <c r="A1621" i="55"/>
  <c r="M1621" i="55"/>
  <c r="M1602" i="55"/>
  <c r="M1625" i="55"/>
  <c r="A1625" i="55"/>
  <c r="M1638" i="55"/>
  <c r="A1272" i="55"/>
  <c r="M1607" i="55"/>
  <c r="A1603" i="55"/>
  <c r="M1603" i="55"/>
  <c r="A1275" i="55"/>
  <c r="A1614" i="55"/>
  <c r="M1614" i="55"/>
  <c r="M1610" i="55"/>
  <c r="A1610" i="55"/>
  <c r="M1615" i="55"/>
  <c r="A1615" i="55"/>
  <c r="M1598" i="55"/>
  <c r="E276" i="56"/>
  <c r="E268" i="56"/>
  <c r="M1279" i="55"/>
  <c r="B1294" i="55"/>
  <c r="A1294" i="55" s="1"/>
  <c r="M1294" i="55"/>
  <c r="A1287" i="55"/>
  <c r="M1287" i="55"/>
  <c r="B1297" i="55"/>
  <c r="A1297" i="55" s="1"/>
  <c r="M1297" i="55"/>
  <c r="A1274" i="55"/>
  <c r="M1274" i="55"/>
  <c r="M1271" i="55"/>
  <c r="B1292" i="55"/>
  <c r="A1292" i="55" s="1"/>
  <c r="M1292" i="55"/>
  <c r="B1286" i="55"/>
  <c r="A1286" i="55" s="1"/>
  <c r="M1286" i="55"/>
  <c r="M1278" i="55"/>
  <c r="M1268" i="55"/>
  <c r="M1275" i="55"/>
  <c r="B1289" i="55"/>
  <c r="A1289" i="55" s="1"/>
  <c r="M1289" i="55"/>
  <c r="B1293" i="55"/>
  <c r="A1293" i="55" s="1"/>
  <c r="M1293" i="55"/>
  <c r="M1277" i="55"/>
  <c r="M1256" i="55"/>
  <c r="M1263" i="55"/>
  <c r="B1300" i="55"/>
  <c r="A1300" i="55" s="1"/>
  <c r="M1300" i="55"/>
  <c r="M1264" i="55"/>
  <c r="A1291" i="55"/>
  <c r="M1291" i="55"/>
  <c r="B1296" i="55"/>
  <c r="A1296" i="55" s="1"/>
  <c r="M1296" i="55"/>
  <c r="A1281" i="55"/>
  <c r="M1281" i="55"/>
  <c r="B1265" i="55"/>
  <c r="A1265" i="55" s="1"/>
  <c r="M1265" i="55"/>
  <c r="A1258" i="55"/>
  <c r="M1258" i="55"/>
  <c r="B1269" i="55"/>
  <c r="A1269" i="55" s="1"/>
  <c r="M1269" i="55"/>
  <c r="B1254" i="55"/>
  <c r="A1254" i="55" s="1"/>
  <c r="M1254" i="55"/>
  <c r="B1276" i="55"/>
  <c r="A1276" i="55" s="1"/>
  <c r="M1276" i="55"/>
  <c r="B1288" i="55"/>
  <c r="A1288" i="55" s="1"/>
  <c r="M1288" i="55"/>
  <c r="M1280" i="55"/>
  <c r="A1280" i="55"/>
  <c r="M1266" i="55"/>
  <c r="A1266" i="55"/>
  <c r="B1262" i="55"/>
  <c r="A1262" i="55" s="1"/>
  <c r="M1262" i="55"/>
  <c r="M1260" i="55"/>
  <c r="B1285" i="55"/>
  <c r="A1285" i="55" s="1"/>
  <c r="M1285" i="55"/>
  <c r="B1270" i="55"/>
  <c r="A1270" i="55" s="1"/>
  <c r="M1270" i="55"/>
  <c r="B1290" i="55"/>
  <c r="A1290" i="55" s="1"/>
  <c r="M1290" i="55"/>
  <c r="B1301" i="55"/>
  <c r="A1301" i="55" s="1"/>
  <c r="M1301" i="55"/>
  <c r="B1298" i="55"/>
  <c r="A1298" i="55" s="1"/>
  <c r="M1298" i="55"/>
  <c r="B1284" i="55"/>
  <c r="A1284" i="55" s="1"/>
  <c r="M1284" i="55"/>
  <c r="E336" i="56" l="1"/>
  <c r="E344" i="56"/>
  <c r="U26" i="54"/>
  <c r="T26" i="54"/>
  <c r="S26" i="54"/>
  <c r="R26" i="54"/>
  <c r="U22" i="54"/>
  <c r="T22" i="54"/>
  <c r="S22" i="54"/>
  <c r="R22" i="54"/>
  <c r="R100" i="54"/>
  <c r="Q100" i="54"/>
  <c r="S100" i="54" s="1"/>
  <c r="P100" i="54"/>
  <c r="O100" i="54"/>
  <c r="R99" i="54"/>
  <c r="Q99" i="54"/>
  <c r="S99" i="54" s="1"/>
  <c r="P99" i="54"/>
  <c r="O99" i="54"/>
  <c r="R98" i="54"/>
  <c r="Q98" i="54"/>
  <c r="S98" i="54" s="1"/>
  <c r="P98" i="54"/>
  <c r="O98" i="54"/>
  <c r="R97" i="54"/>
  <c r="Q97" i="54"/>
  <c r="S97" i="54" s="1"/>
  <c r="P97" i="54"/>
  <c r="O97" i="54"/>
  <c r="R96" i="54"/>
  <c r="Q96" i="54"/>
  <c r="S96" i="54" s="1"/>
  <c r="P96" i="54"/>
  <c r="O96" i="54"/>
  <c r="R95" i="54"/>
  <c r="Q95" i="54"/>
  <c r="S95" i="54" s="1"/>
  <c r="P95" i="54"/>
  <c r="O95" i="54"/>
  <c r="R94" i="54"/>
  <c r="Q94" i="54"/>
  <c r="S94" i="54" s="1"/>
  <c r="P94" i="54"/>
  <c r="O94" i="54"/>
  <c r="R93" i="54"/>
  <c r="Q93" i="54"/>
  <c r="S93" i="54" s="1"/>
  <c r="P93" i="54"/>
  <c r="O93" i="54"/>
  <c r="R92" i="54"/>
  <c r="Q92" i="54"/>
  <c r="S92" i="54" s="1"/>
  <c r="P92" i="54"/>
  <c r="O92" i="54"/>
  <c r="R91" i="54"/>
  <c r="Q91" i="54"/>
  <c r="S91" i="54" s="1"/>
  <c r="P91" i="54"/>
  <c r="O91" i="54"/>
  <c r="R90" i="54"/>
  <c r="Q90" i="54"/>
  <c r="S90" i="54" s="1"/>
  <c r="P90" i="54"/>
  <c r="O90" i="54"/>
  <c r="R89" i="54"/>
  <c r="Q89" i="54"/>
  <c r="S89" i="54" s="1"/>
  <c r="P89" i="54"/>
  <c r="O89" i="54"/>
  <c r="R88" i="54"/>
  <c r="Q88" i="54"/>
  <c r="S88" i="54" s="1"/>
  <c r="P88" i="54"/>
  <c r="O88" i="54"/>
  <c r="R87" i="54"/>
  <c r="Q87" i="54"/>
  <c r="S87" i="54" s="1"/>
  <c r="P87" i="54"/>
  <c r="O87" i="54"/>
  <c r="R86" i="54"/>
  <c r="Q86" i="54"/>
  <c r="S86" i="54" s="1"/>
  <c r="P86" i="54"/>
  <c r="O86" i="54"/>
  <c r="R85" i="54"/>
  <c r="Q85" i="54"/>
  <c r="S85" i="54" s="1"/>
  <c r="P85" i="54"/>
  <c r="O85" i="54"/>
  <c r="R84" i="54"/>
  <c r="Q84" i="54"/>
  <c r="S84" i="54" s="1"/>
  <c r="P84" i="54"/>
  <c r="O84" i="54"/>
  <c r="E100" i="54"/>
  <c r="N100" i="54" s="1"/>
  <c r="U100" i="54" s="1"/>
  <c r="V100" i="54" s="1"/>
  <c r="E96" i="54"/>
  <c r="N96" i="54" s="1"/>
  <c r="U96" i="54" s="1"/>
  <c r="V96" i="54" s="1"/>
  <c r="E92" i="54"/>
  <c r="N92" i="54" s="1"/>
  <c r="U92" i="54" s="1"/>
  <c r="V92" i="54" s="1"/>
  <c r="E88" i="54"/>
  <c r="N88" i="54" s="1"/>
  <c r="U88" i="54" s="1"/>
  <c r="V88" i="54" s="1"/>
  <c r="E84" i="54"/>
  <c r="N84" i="54" s="1"/>
  <c r="U84" i="54" s="1"/>
  <c r="V84" i="54" s="1"/>
  <c r="F75" i="49"/>
  <c r="G75" i="49" s="1"/>
  <c r="D75" i="49"/>
  <c r="F74" i="49"/>
  <c r="G74" i="49" s="1"/>
  <c r="E74" i="49"/>
  <c r="D74" i="49"/>
  <c r="F73" i="49"/>
  <c r="G73" i="49" s="1"/>
  <c r="D73" i="49"/>
  <c r="F72" i="49"/>
  <c r="G72" i="49" s="1"/>
  <c r="E72" i="49"/>
  <c r="D72" i="49"/>
  <c r="F71" i="49"/>
  <c r="G71" i="49" s="1"/>
  <c r="D71" i="49"/>
  <c r="F70" i="49"/>
  <c r="G70" i="49" s="1"/>
  <c r="E70" i="49"/>
  <c r="D70" i="49"/>
  <c r="F69" i="49"/>
  <c r="G69" i="49" s="1"/>
  <c r="D69" i="49"/>
  <c r="F68" i="49"/>
  <c r="G68" i="49" s="1"/>
  <c r="E68" i="49"/>
  <c r="D68" i="49"/>
  <c r="F67" i="49"/>
  <c r="G67" i="49" s="1"/>
  <c r="D67" i="49"/>
  <c r="F66" i="49"/>
  <c r="G66" i="49" s="1"/>
  <c r="E66" i="49"/>
  <c r="D66" i="49"/>
  <c r="F65" i="49"/>
  <c r="G65" i="49" s="1"/>
  <c r="D65" i="49"/>
  <c r="F64" i="49"/>
  <c r="G64" i="49" s="1"/>
  <c r="E64" i="49"/>
  <c r="D64" i="49"/>
  <c r="F63" i="49"/>
  <c r="G63" i="49" s="1"/>
  <c r="D63" i="49"/>
  <c r="F62" i="49"/>
  <c r="G62" i="49" s="1"/>
  <c r="E62" i="49"/>
  <c r="D62" i="49"/>
  <c r="F61" i="49"/>
  <c r="G61" i="49" s="1"/>
  <c r="D61" i="49"/>
  <c r="F60" i="49"/>
  <c r="G60" i="49" s="1"/>
  <c r="E60" i="49"/>
  <c r="D60" i="49"/>
  <c r="F59" i="49"/>
  <c r="G59" i="49" s="1"/>
  <c r="D59" i="49"/>
  <c r="R83" i="54"/>
  <c r="Q83" i="54"/>
  <c r="S83" i="54" s="1"/>
  <c r="O83" i="54"/>
  <c r="R82" i="54"/>
  <c r="Q82" i="54"/>
  <c r="S82" i="54" s="1"/>
  <c r="O82" i="54"/>
  <c r="R81" i="54"/>
  <c r="Q81" i="54"/>
  <c r="S81" i="54" s="1"/>
  <c r="O81" i="54"/>
  <c r="R80" i="54"/>
  <c r="Q80" i="54"/>
  <c r="S80" i="54" s="1"/>
  <c r="O80" i="54"/>
  <c r="R79" i="54"/>
  <c r="Q79" i="54"/>
  <c r="S79" i="54" s="1"/>
  <c r="O79" i="54"/>
  <c r="R78" i="54"/>
  <c r="Q78" i="54"/>
  <c r="S78" i="54" s="1"/>
  <c r="O78" i="54"/>
  <c r="R77" i="54"/>
  <c r="Q77" i="54"/>
  <c r="S77" i="54" s="1"/>
  <c r="O77" i="54"/>
  <c r="R76" i="54"/>
  <c r="Q76" i="54"/>
  <c r="S76" i="54" s="1"/>
  <c r="O76" i="54"/>
  <c r="R75" i="54"/>
  <c r="Q75" i="54"/>
  <c r="S75" i="54" s="1"/>
  <c r="O75" i="54"/>
  <c r="R74" i="54"/>
  <c r="Q74" i="54"/>
  <c r="S74" i="54" s="1"/>
  <c r="O74" i="54"/>
  <c r="R73" i="54"/>
  <c r="Q73" i="54"/>
  <c r="S73" i="54" s="1"/>
  <c r="O73" i="54"/>
  <c r="R72" i="54"/>
  <c r="Q72" i="54"/>
  <c r="S72" i="54" s="1"/>
  <c r="O72" i="54"/>
  <c r="R71" i="54"/>
  <c r="Q71" i="54"/>
  <c r="S71" i="54" s="1"/>
  <c r="O71" i="54"/>
  <c r="R70" i="54"/>
  <c r="Q70" i="54"/>
  <c r="S70" i="54" s="1"/>
  <c r="O70" i="54"/>
  <c r="R69" i="54"/>
  <c r="Q69" i="54"/>
  <c r="S69" i="54" s="1"/>
  <c r="O69" i="54"/>
  <c r="R68" i="54"/>
  <c r="Q68" i="54"/>
  <c r="S68" i="54" s="1"/>
  <c r="O68" i="54"/>
  <c r="R67" i="54"/>
  <c r="Q67" i="54"/>
  <c r="S67" i="54" s="1"/>
  <c r="O67" i="54"/>
  <c r="R66" i="54"/>
  <c r="Q66" i="54"/>
  <c r="S66" i="54" s="1"/>
  <c r="O66" i="54"/>
  <c r="R65" i="54"/>
  <c r="Q65" i="54"/>
  <c r="S65" i="54" s="1"/>
  <c r="O65" i="54"/>
  <c r="R64" i="54"/>
  <c r="Q64" i="54"/>
  <c r="S64" i="54" s="1"/>
  <c r="O64" i="54"/>
  <c r="R63" i="54"/>
  <c r="Q63" i="54"/>
  <c r="S63" i="54" s="1"/>
  <c r="O63" i="54"/>
  <c r="R62" i="54"/>
  <c r="Q62" i="54"/>
  <c r="S62" i="54" s="1"/>
  <c r="O62" i="54"/>
  <c r="R61" i="54"/>
  <c r="Q61" i="54"/>
  <c r="S61" i="54" s="1"/>
  <c r="O61" i="54"/>
  <c r="R60" i="54"/>
  <c r="Q60" i="54"/>
  <c r="S60" i="54" s="1"/>
  <c r="O60" i="54"/>
  <c r="R59" i="54"/>
  <c r="Q59" i="54"/>
  <c r="S59" i="54" s="1"/>
  <c r="O59" i="54"/>
  <c r="R58" i="54"/>
  <c r="Q58" i="54"/>
  <c r="S58" i="54" s="1"/>
  <c r="O58" i="54"/>
  <c r="R57" i="54"/>
  <c r="Q57" i="54"/>
  <c r="S57" i="54" s="1"/>
  <c r="O57" i="54"/>
  <c r="R56" i="54"/>
  <c r="Q56" i="54"/>
  <c r="S56" i="54" s="1"/>
  <c r="O56" i="54"/>
  <c r="R55" i="54"/>
  <c r="Q55" i="54"/>
  <c r="S55" i="54" s="1"/>
  <c r="O55" i="54"/>
  <c r="R54" i="54"/>
  <c r="Q54" i="54"/>
  <c r="S54" i="54" s="1"/>
  <c r="O54" i="54"/>
  <c r="R53" i="54"/>
  <c r="Q53" i="54"/>
  <c r="S53" i="54" s="1"/>
  <c r="O53" i="54"/>
  <c r="R52" i="54"/>
  <c r="Q52" i="54"/>
  <c r="S52" i="54" s="1"/>
  <c r="O52" i="54"/>
  <c r="R51" i="54"/>
  <c r="Q51" i="54"/>
  <c r="S51" i="54" s="1"/>
  <c r="O51" i="54"/>
  <c r="R50" i="54"/>
  <c r="Q50" i="54"/>
  <c r="S50" i="54" s="1"/>
  <c r="O50" i="54"/>
  <c r="R49" i="54"/>
  <c r="Q49" i="54"/>
  <c r="S49" i="54" s="1"/>
  <c r="O49" i="54"/>
  <c r="R48" i="54"/>
  <c r="Q48" i="54"/>
  <c r="S48" i="54" s="1"/>
  <c r="O48" i="54"/>
  <c r="R47" i="54"/>
  <c r="Q47" i="54"/>
  <c r="S47" i="54" s="1"/>
  <c r="O47" i="54"/>
  <c r="R46" i="54"/>
  <c r="Q46" i="54"/>
  <c r="S46" i="54" s="1"/>
  <c r="O46" i="54"/>
  <c r="R45" i="54"/>
  <c r="Q45" i="54"/>
  <c r="S45" i="54" s="1"/>
  <c r="O45" i="54"/>
  <c r="R44" i="54"/>
  <c r="Q44" i="54"/>
  <c r="S44" i="54" s="1"/>
  <c r="O44" i="54"/>
  <c r="R43" i="54"/>
  <c r="Q43" i="54"/>
  <c r="S43" i="54" s="1"/>
  <c r="O43" i="54"/>
  <c r="R42" i="54"/>
  <c r="Q42" i="54"/>
  <c r="S42" i="54" s="1"/>
  <c r="O42" i="54"/>
  <c r="R41" i="54"/>
  <c r="Q41" i="54"/>
  <c r="S41" i="54" s="1"/>
  <c r="O41" i="54"/>
  <c r="R40" i="54"/>
  <c r="Q40" i="54"/>
  <c r="S40" i="54" s="1"/>
  <c r="O40" i="54"/>
  <c r="R39" i="54"/>
  <c r="Q39" i="54"/>
  <c r="S39" i="54" s="1"/>
  <c r="O39" i="54"/>
  <c r="R38" i="54"/>
  <c r="Q38" i="54"/>
  <c r="S38" i="54" s="1"/>
  <c r="O38" i="54"/>
  <c r="R37" i="54"/>
  <c r="Q37" i="54"/>
  <c r="S37" i="54" s="1"/>
  <c r="O37" i="54"/>
  <c r="R36" i="54"/>
  <c r="Q36" i="54"/>
  <c r="S36" i="54" s="1"/>
  <c r="O36" i="54"/>
  <c r="R35" i="54"/>
  <c r="Q35" i="54"/>
  <c r="S35" i="54" s="1"/>
  <c r="O35" i="54"/>
  <c r="R34" i="54"/>
  <c r="Q34" i="54"/>
  <c r="S34" i="54" s="1"/>
  <c r="O34" i="54"/>
  <c r="B1046" i="56"/>
  <c r="B1045" i="56"/>
  <c r="B1044" i="56"/>
  <c r="B1043" i="56"/>
  <c r="B1042" i="56"/>
  <c r="B1041" i="56"/>
  <c r="B1040" i="56"/>
  <c r="B1039" i="56"/>
  <c r="B1038" i="56"/>
  <c r="B1037" i="56"/>
  <c r="B1036" i="56"/>
  <c r="B1035" i="56"/>
  <c r="B1034" i="56"/>
  <c r="B1033" i="56"/>
  <c r="B1032" i="56"/>
  <c r="B1031" i="56"/>
  <c r="B1030" i="56"/>
  <c r="B1029" i="56"/>
  <c r="B1028" i="56"/>
  <c r="B1027" i="56"/>
  <c r="B1026" i="56"/>
  <c r="B1025" i="56"/>
  <c r="B1024" i="56"/>
  <c r="B1023" i="56"/>
  <c r="B1022" i="56"/>
  <c r="B1021" i="56"/>
  <c r="B1020" i="56"/>
  <c r="B1019" i="56"/>
  <c r="B1018" i="56"/>
  <c r="B1017" i="56"/>
  <c r="B1016" i="56"/>
  <c r="B1015" i="56"/>
  <c r="B1014" i="56"/>
  <c r="B1013" i="56"/>
  <c r="B1012" i="56"/>
  <c r="B1011" i="56"/>
  <c r="B1010" i="56"/>
  <c r="B1009" i="56"/>
  <c r="B1008" i="56"/>
  <c r="B1007" i="56"/>
  <c r="B1006" i="56"/>
  <c r="B1005" i="56"/>
  <c r="B1004" i="56"/>
  <c r="B1003" i="56"/>
  <c r="B1002" i="56"/>
  <c r="B1001" i="56"/>
  <c r="B1000" i="56"/>
  <c r="B999" i="56"/>
  <c r="B998" i="56"/>
  <c r="B997" i="56"/>
  <c r="B996" i="56"/>
  <c r="B995" i="56"/>
  <c r="B994" i="56"/>
  <c r="B993" i="56"/>
  <c r="B992" i="56"/>
  <c r="B991" i="56"/>
  <c r="B990" i="56"/>
  <c r="B989" i="56"/>
  <c r="B988" i="56"/>
  <c r="B987" i="56"/>
  <c r="B986" i="56"/>
  <c r="B985" i="56"/>
  <c r="B984" i="56"/>
  <c r="B983" i="56"/>
  <c r="B982" i="56"/>
  <c r="B981" i="56"/>
  <c r="B980" i="56"/>
  <c r="B979" i="56"/>
  <c r="B978" i="56"/>
  <c r="B977" i="56"/>
  <c r="B976" i="56"/>
  <c r="B975" i="56"/>
  <c r="B974" i="56"/>
  <c r="B973" i="56"/>
  <c r="B972" i="56"/>
  <c r="B971" i="56"/>
  <c r="B970" i="56"/>
  <c r="B969" i="56"/>
  <c r="B968" i="56"/>
  <c r="B967" i="56"/>
  <c r="B966" i="56"/>
  <c r="B965" i="56"/>
  <c r="B964" i="56"/>
  <c r="B963" i="56"/>
  <c r="B962" i="56"/>
  <c r="B961" i="56"/>
  <c r="B960" i="56"/>
  <c r="B959" i="56"/>
  <c r="B958" i="56"/>
  <c r="B957" i="56"/>
  <c r="B956" i="56"/>
  <c r="B955" i="56"/>
  <c r="B954" i="56"/>
  <c r="B953" i="56"/>
  <c r="B952" i="56"/>
  <c r="B951" i="56"/>
  <c r="B950" i="56"/>
  <c r="B949" i="56"/>
  <c r="B948" i="56"/>
  <c r="B947" i="56"/>
  <c r="B946" i="56"/>
  <c r="B945" i="56"/>
  <c r="B944" i="56"/>
  <c r="B943" i="56"/>
  <c r="B942" i="56"/>
  <c r="B941" i="56"/>
  <c r="B940" i="56"/>
  <c r="B939" i="56"/>
  <c r="B938" i="56"/>
  <c r="B937" i="56"/>
  <c r="B936" i="56"/>
  <c r="B935" i="56"/>
  <c r="B934" i="56"/>
  <c r="B933" i="56"/>
  <c r="B932" i="56"/>
  <c r="B931" i="56"/>
  <c r="B930" i="56"/>
  <c r="B929" i="56"/>
  <c r="B928" i="56"/>
  <c r="B927" i="56"/>
  <c r="B926" i="56"/>
  <c r="B925" i="56"/>
  <c r="B924" i="56"/>
  <c r="B923" i="56"/>
  <c r="B922" i="56"/>
  <c r="B921" i="56"/>
  <c r="B920" i="56"/>
  <c r="B919" i="56"/>
  <c r="B918" i="56"/>
  <c r="B917" i="56"/>
  <c r="B916" i="56"/>
  <c r="B915" i="56"/>
  <c r="B914" i="56"/>
  <c r="B913" i="56"/>
  <c r="B912" i="56"/>
  <c r="B911" i="56"/>
  <c r="B910" i="56"/>
  <c r="B909" i="56"/>
  <c r="B908" i="56"/>
  <c r="B907" i="56"/>
  <c r="B906" i="56"/>
  <c r="B905" i="56"/>
  <c r="B904" i="56"/>
  <c r="B903" i="56"/>
  <c r="B902" i="56"/>
  <c r="B901" i="56"/>
  <c r="B900" i="56"/>
  <c r="B899" i="56"/>
  <c r="B898" i="56"/>
  <c r="B897" i="56"/>
  <c r="B896" i="56"/>
  <c r="B895" i="56"/>
  <c r="B894" i="56"/>
  <c r="B893" i="56"/>
  <c r="B892" i="56"/>
  <c r="B891" i="56"/>
  <c r="D894" i="55" s="1"/>
  <c r="D1098" i="55" s="1"/>
  <c r="B842" i="56"/>
  <c r="D845" i="55" s="1"/>
  <c r="D1049" i="55" s="1"/>
  <c r="B841" i="56"/>
  <c r="D844" i="55" s="1"/>
  <c r="D1048" i="55" s="1"/>
  <c r="B840" i="56"/>
  <c r="D843" i="55" s="1"/>
  <c r="D1047" i="55" s="1"/>
  <c r="B839" i="56"/>
  <c r="D842" i="55" s="1"/>
  <c r="D1046" i="55" s="1"/>
  <c r="B838" i="56"/>
  <c r="D841" i="55" s="1"/>
  <c r="D1045" i="55" s="1"/>
  <c r="B837" i="56"/>
  <c r="D840" i="55" s="1"/>
  <c r="D1044" i="55" s="1"/>
  <c r="B836" i="56"/>
  <c r="D839" i="55" s="1"/>
  <c r="D1043" i="55" s="1"/>
  <c r="B835" i="56"/>
  <c r="D838" i="55" s="1"/>
  <c r="D1042" i="55" s="1"/>
  <c r="B834" i="56"/>
  <c r="D837" i="55" s="1"/>
  <c r="D1041" i="55" s="1"/>
  <c r="B833" i="56"/>
  <c r="D836" i="55" s="1"/>
  <c r="D1040" i="55" s="1"/>
  <c r="B832" i="56"/>
  <c r="D835" i="55" s="1"/>
  <c r="D1039" i="55" s="1"/>
  <c r="B831" i="56"/>
  <c r="D834" i="55" s="1"/>
  <c r="D1038" i="55" s="1"/>
  <c r="B830" i="56"/>
  <c r="D833" i="55" s="1"/>
  <c r="D1037" i="55" s="1"/>
  <c r="B829" i="56"/>
  <c r="D832" i="55" s="1"/>
  <c r="D1036" i="55" s="1"/>
  <c r="B828" i="56"/>
  <c r="D831" i="55" s="1"/>
  <c r="D1035" i="55" s="1"/>
  <c r="B827" i="56"/>
  <c r="D830" i="55" s="1"/>
  <c r="D1034" i="55" s="1"/>
  <c r="B826" i="56"/>
  <c r="D829" i="55" s="1"/>
  <c r="D1033" i="55" s="1"/>
  <c r="B825" i="56"/>
  <c r="D828" i="55" s="1"/>
  <c r="D1032" i="55" s="1"/>
  <c r="B824" i="56"/>
  <c r="D827" i="55" s="1"/>
  <c r="D1031" i="55" s="1"/>
  <c r="B823" i="56"/>
  <c r="D826" i="55" s="1"/>
  <c r="D1030" i="55" s="1"/>
  <c r="B822" i="56"/>
  <c r="D825" i="55" s="1"/>
  <c r="D1029" i="55" s="1"/>
  <c r="B821" i="56"/>
  <c r="D824" i="55" s="1"/>
  <c r="D1028" i="55" s="1"/>
  <c r="B820" i="56"/>
  <c r="D823" i="55" s="1"/>
  <c r="D1027" i="55" s="1"/>
  <c r="B819" i="56"/>
  <c r="D822" i="55" s="1"/>
  <c r="D1026" i="55" s="1"/>
  <c r="B818" i="56"/>
  <c r="D821" i="55" s="1"/>
  <c r="D1025" i="55" s="1"/>
  <c r="B817" i="56"/>
  <c r="D820" i="55" s="1"/>
  <c r="D1024" i="55" s="1"/>
  <c r="B816" i="56"/>
  <c r="D819" i="55" s="1"/>
  <c r="D1023" i="55" s="1"/>
  <c r="B815" i="56"/>
  <c r="D818" i="55" s="1"/>
  <c r="D1022" i="55" s="1"/>
  <c r="B814" i="56"/>
  <c r="D817" i="55" s="1"/>
  <c r="D1021" i="55" s="1"/>
  <c r="B813" i="56"/>
  <c r="D816" i="55" s="1"/>
  <c r="D1020" i="55" s="1"/>
  <c r="B812" i="56"/>
  <c r="D815" i="55" s="1"/>
  <c r="D1019" i="55" s="1"/>
  <c r="B811" i="56"/>
  <c r="D814" i="55" s="1"/>
  <c r="D1018" i="55" s="1"/>
  <c r="B810" i="56"/>
  <c r="D813" i="55" s="1"/>
  <c r="D1017" i="55" s="1"/>
  <c r="B809" i="56"/>
  <c r="D812" i="55" s="1"/>
  <c r="D1016" i="55" s="1"/>
  <c r="B808" i="56"/>
  <c r="D811" i="55" s="1"/>
  <c r="D1015" i="55" s="1"/>
  <c r="B807" i="56"/>
  <c r="D810" i="55" s="1"/>
  <c r="D1014" i="55" s="1"/>
  <c r="B806" i="56"/>
  <c r="D809" i="55" s="1"/>
  <c r="D1013" i="55" s="1"/>
  <c r="B805" i="56"/>
  <c r="D808" i="55" s="1"/>
  <c r="D1012" i="55" s="1"/>
  <c r="B804" i="56"/>
  <c r="D807" i="55" s="1"/>
  <c r="D1011" i="55" s="1"/>
  <c r="B803" i="56"/>
  <c r="D806" i="55" s="1"/>
  <c r="D1010" i="55" s="1"/>
  <c r="B802" i="56"/>
  <c r="D805" i="55" s="1"/>
  <c r="D1009" i="55" s="1"/>
  <c r="B801" i="56"/>
  <c r="D804" i="55" s="1"/>
  <c r="D1008" i="55" s="1"/>
  <c r="B800" i="56"/>
  <c r="D803" i="55" s="1"/>
  <c r="D1007" i="55" s="1"/>
  <c r="B799" i="56"/>
  <c r="D802" i="55" s="1"/>
  <c r="D1006" i="55" s="1"/>
  <c r="B798" i="56"/>
  <c r="D801" i="55" s="1"/>
  <c r="D1005" i="55" s="1"/>
  <c r="B797" i="56"/>
  <c r="D800" i="55" s="1"/>
  <c r="D1004" i="55" s="1"/>
  <c r="B796" i="56"/>
  <c r="D799" i="55" s="1"/>
  <c r="D1003" i="55" s="1"/>
  <c r="B795" i="56"/>
  <c r="D798" i="55" s="1"/>
  <c r="D1002" i="55" s="1"/>
  <c r="B794" i="56"/>
  <c r="D797" i="55" s="1"/>
  <c r="D1001" i="55" s="1"/>
  <c r="B793" i="56"/>
  <c r="D796" i="55" s="1"/>
  <c r="D1000" i="55" s="1"/>
  <c r="B792" i="56"/>
  <c r="D795" i="55" s="1"/>
  <c r="D999" i="55" s="1"/>
  <c r="B791" i="56"/>
  <c r="D794" i="55" s="1"/>
  <c r="D998" i="55" s="1"/>
  <c r="B790" i="56"/>
  <c r="D793" i="55" s="1"/>
  <c r="D997" i="55" s="1"/>
  <c r="B789" i="56"/>
  <c r="D792" i="55" s="1"/>
  <c r="D996" i="55" s="1"/>
  <c r="B788" i="56"/>
  <c r="D791" i="55" s="1"/>
  <c r="D995" i="55" s="1"/>
  <c r="B787" i="56"/>
  <c r="D790" i="55" s="1"/>
  <c r="D994" i="55" s="1"/>
  <c r="B786" i="56"/>
  <c r="D789" i="55" s="1"/>
  <c r="D993" i="55" s="1"/>
  <c r="B785" i="56"/>
  <c r="D788" i="55" s="1"/>
  <c r="D992" i="55" s="1"/>
  <c r="B784" i="56"/>
  <c r="D787" i="55" s="1"/>
  <c r="D991" i="55" s="1"/>
  <c r="B783" i="56"/>
  <c r="D786" i="55" s="1"/>
  <c r="D990" i="55" s="1"/>
  <c r="B782" i="56"/>
  <c r="D785" i="55" s="1"/>
  <c r="D989" i="55" s="1"/>
  <c r="B781" i="56"/>
  <c r="D784" i="55" s="1"/>
  <c r="D988" i="55" s="1"/>
  <c r="B780" i="56"/>
  <c r="D783" i="55" s="1"/>
  <c r="D987" i="55" s="1"/>
  <c r="B779" i="56"/>
  <c r="D782" i="55" s="1"/>
  <c r="D986" i="55" s="1"/>
  <c r="B778" i="56"/>
  <c r="D781" i="55" s="1"/>
  <c r="D985" i="55" s="1"/>
  <c r="B777" i="56"/>
  <c r="D780" i="55" s="1"/>
  <c r="D984" i="55" s="1"/>
  <c r="B776" i="56"/>
  <c r="D779" i="55" s="1"/>
  <c r="D983" i="55" s="1"/>
  <c r="B775" i="56"/>
  <c r="D778" i="55" s="1"/>
  <c r="D982" i="55" s="1"/>
  <c r="B774" i="56"/>
  <c r="D777" i="55" s="1"/>
  <c r="D981" i="55" s="1"/>
  <c r="B773" i="56"/>
  <c r="D776" i="55" s="1"/>
  <c r="D980" i="55" s="1"/>
  <c r="B772" i="56"/>
  <c r="D775" i="55" s="1"/>
  <c r="D979" i="55" s="1"/>
  <c r="B771" i="56"/>
  <c r="D774" i="55" s="1"/>
  <c r="D978" i="55" s="1"/>
  <c r="B770" i="56"/>
  <c r="D773" i="55" s="1"/>
  <c r="D977" i="55" s="1"/>
  <c r="B769" i="56"/>
  <c r="D772" i="55" s="1"/>
  <c r="D976" i="55" s="1"/>
  <c r="B768" i="56"/>
  <c r="D771" i="55" s="1"/>
  <c r="D975" i="55" s="1"/>
  <c r="B767" i="56"/>
  <c r="D770" i="55" s="1"/>
  <c r="D974" i="55" s="1"/>
  <c r="B766" i="56"/>
  <c r="D769" i="55" s="1"/>
  <c r="D973" i="55" s="1"/>
  <c r="B765" i="56"/>
  <c r="D768" i="55" s="1"/>
  <c r="D972" i="55" s="1"/>
  <c r="B764" i="56"/>
  <c r="D767" i="55" s="1"/>
  <c r="D971" i="55" s="1"/>
  <c r="B763" i="56"/>
  <c r="D766" i="55" s="1"/>
  <c r="D970" i="55" s="1"/>
  <c r="B762" i="56"/>
  <c r="D765" i="55" s="1"/>
  <c r="D969" i="55" s="1"/>
  <c r="B761" i="56"/>
  <c r="D764" i="55" s="1"/>
  <c r="D968" i="55" s="1"/>
  <c r="B760" i="56"/>
  <c r="D763" i="55" s="1"/>
  <c r="D967" i="55" s="1"/>
  <c r="B759" i="56"/>
  <c r="D762" i="55" s="1"/>
  <c r="D966" i="55" s="1"/>
  <c r="B758" i="56"/>
  <c r="D761" i="55" s="1"/>
  <c r="D965" i="55" s="1"/>
  <c r="B757" i="56"/>
  <c r="D760" i="55" s="1"/>
  <c r="D964" i="55" s="1"/>
  <c r="B756" i="56"/>
  <c r="D759" i="55" s="1"/>
  <c r="D963" i="55" s="1"/>
  <c r="B755" i="56"/>
  <c r="D758" i="55" s="1"/>
  <c r="D962" i="55" s="1"/>
  <c r="B754" i="56"/>
  <c r="D757" i="55" s="1"/>
  <c r="D961" i="55" s="1"/>
  <c r="B753" i="56"/>
  <c r="D756" i="55" s="1"/>
  <c r="D960" i="55" s="1"/>
  <c r="B752" i="56"/>
  <c r="D755" i="55" s="1"/>
  <c r="D959" i="55" s="1"/>
  <c r="B751" i="56"/>
  <c r="D754" i="55" s="1"/>
  <c r="D958" i="55" s="1"/>
  <c r="B750" i="56"/>
  <c r="D753" i="55" s="1"/>
  <c r="D957" i="55" s="1"/>
  <c r="B749" i="56"/>
  <c r="D752" i="55" s="1"/>
  <c r="D956" i="55" s="1"/>
  <c r="B748" i="56"/>
  <c r="D751" i="55" s="1"/>
  <c r="D955" i="55" s="1"/>
  <c r="B747" i="56"/>
  <c r="D750" i="55" s="1"/>
  <c r="D954" i="55" s="1"/>
  <c r="B746" i="56"/>
  <c r="D749" i="55" s="1"/>
  <c r="D953" i="55" s="1"/>
  <c r="B745" i="56"/>
  <c r="D748" i="55" s="1"/>
  <c r="D952" i="55" s="1"/>
  <c r="B744" i="56"/>
  <c r="D747" i="55" s="1"/>
  <c r="D951" i="55" s="1"/>
  <c r="B743" i="56"/>
  <c r="D746" i="55" s="1"/>
  <c r="D950" i="55" s="1"/>
  <c r="B742" i="56"/>
  <c r="D745" i="55" s="1"/>
  <c r="D949" i="55" s="1"/>
  <c r="B741" i="56"/>
  <c r="D744" i="55" s="1"/>
  <c r="D948" i="55" s="1"/>
  <c r="B740" i="56"/>
  <c r="D743" i="55" s="1"/>
  <c r="D947" i="55" s="1"/>
  <c r="B739" i="56"/>
  <c r="D742" i="55" s="1"/>
  <c r="D946" i="55" s="1"/>
  <c r="B738" i="56"/>
  <c r="D741" i="55" s="1"/>
  <c r="D945" i="55" s="1"/>
  <c r="B737" i="56"/>
  <c r="D740" i="55" s="1"/>
  <c r="D944" i="55" s="1"/>
  <c r="B736" i="56"/>
  <c r="D739" i="55" s="1"/>
  <c r="D943" i="55" s="1"/>
  <c r="B735" i="56"/>
  <c r="D738" i="55" s="1"/>
  <c r="D942" i="55" s="1"/>
  <c r="B734" i="56"/>
  <c r="D737" i="55" s="1"/>
  <c r="D941" i="55" s="1"/>
  <c r="B733" i="56"/>
  <c r="D736" i="55" s="1"/>
  <c r="D940" i="55" s="1"/>
  <c r="B732" i="56"/>
  <c r="D735" i="55" s="1"/>
  <c r="D939" i="55" s="1"/>
  <c r="B731" i="56"/>
  <c r="D734" i="55" s="1"/>
  <c r="D938" i="55" s="1"/>
  <c r="B730" i="56"/>
  <c r="D733" i="55" s="1"/>
  <c r="D937" i="55" s="1"/>
  <c r="B729" i="56"/>
  <c r="D732" i="55" s="1"/>
  <c r="D936" i="55" s="1"/>
  <c r="B728" i="56"/>
  <c r="D731" i="55" s="1"/>
  <c r="D935" i="55" s="1"/>
  <c r="B727" i="56"/>
  <c r="D730" i="55" s="1"/>
  <c r="D934" i="55" s="1"/>
  <c r="B726" i="56"/>
  <c r="D729" i="55" s="1"/>
  <c r="D933" i="55" s="1"/>
  <c r="B725" i="56"/>
  <c r="D728" i="55" s="1"/>
  <c r="D932" i="55" s="1"/>
  <c r="B724" i="56"/>
  <c r="D727" i="55" s="1"/>
  <c r="D931" i="55" s="1"/>
  <c r="B723" i="56"/>
  <c r="D726" i="55" s="1"/>
  <c r="D930" i="55" s="1"/>
  <c r="B722" i="56"/>
  <c r="D725" i="55" s="1"/>
  <c r="D929" i="55" s="1"/>
  <c r="B721" i="56"/>
  <c r="D724" i="55" s="1"/>
  <c r="D928" i="55" s="1"/>
  <c r="B720" i="56"/>
  <c r="D723" i="55" s="1"/>
  <c r="D927" i="55" s="1"/>
  <c r="B719" i="56"/>
  <c r="D722" i="55" s="1"/>
  <c r="D926" i="55" s="1"/>
  <c r="B718" i="56"/>
  <c r="D721" i="55" s="1"/>
  <c r="D925" i="55" s="1"/>
  <c r="B717" i="56"/>
  <c r="D720" i="55" s="1"/>
  <c r="D924" i="55" s="1"/>
  <c r="B716" i="56"/>
  <c r="D719" i="55" s="1"/>
  <c r="D923" i="55" s="1"/>
  <c r="B715" i="56"/>
  <c r="D718" i="55" s="1"/>
  <c r="D922" i="55" s="1"/>
  <c r="B714" i="56"/>
  <c r="D717" i="55" s="1"/>
  <c r="D921" i="55" s="1"/>
  <c r="B713" i="56"/>
  <c r="D716" i="55" s="1"/>
  <c r="D920" i="55" s="1"/>
  <c r="B712" i="56"/>
  <c r="D715" i="55" s="1"/>
  <c r="D919" i="55" s="1"/>
  <c r="B711" i="56"/>
  <c r="D714" i="55" s="1"/>
  <c r="D918" i="55" s="1"/>
  <c r="B710" i="56"/>
  <c r="D713" i="55" s="1"/>
  <c r="D917" i="55" s="1"/>
  <c r="B709" i="56"/>
  <c r="D712" i="55" s="1"/>
  <c r="D916" i="55" s="1"/>
  <c r="B708" i="56"/>
  <c r="D711" i="55" s="1"/>
  <c r="D915" i="55" s="1"/>
  <c r="B707" i="56"/>
  <c r="D710" i="55" s="1"/>
  <c r="D914" i="55" s="1"/>
  <c r="B706" i="56"/>
  <c r="D709" i="55" s="1"/>
  <c r="D913" i="55" s="1"/>
  <c r="B705" i="56"/>
  <c r="D708" i="55" s="1"/>
  <c r="D912" i="55" s="1"/>
  <c r="B704" i="56"/>
  <c r="D707" i="55" s="1"/>
  <c r="D911" i="55" s="1"/>
  <c r="B703" i="56"/>
  <c r="D706" i="55" s="1"/>
  <c r="D910" i="55" s="1"/>
  <c r="B702" i="56"/>
  <c r="D705" i="55" s="1"/>
  <c r="D909" i="55" s="1"/>
  <c r="B701" i="56"/>
  <c r="D704" i="55" s="1"/>
  <c r="D908" i="55" s="1"/>
  <c r="B700" i="56"/>
  <c r="D703" i="55" s="1"/>
  <c r="D907" i="55" s="1"/>
  <c r="B699" i="56"/>
  <c r="D702" i="55" s="1"/>
  <c r="D906" i="55" s="1"/>
  <c r="B698" i="56"/>
  <c r="D701" i="55" s="1"/>
  <c r="D905" i="55" s="1"/>
  <c r="B697" i="56"/>
  <c r="D700" i="55" s="1"/>
  <c r="D904" i="55" s="1"/>
  <c r="B696" i="56"/>
  <c r="D699" i="55" s="1"/>
  <c r="D903" i="55" s="1"/>
  <c r="B695" i="56"/>
  <c r="D698" i="55" s="1"/>
  <c r="D902" i="55" s="1"/>
  <c r="B694" i="56"/>
  <c r="D697" i="55" s="1"/>
  <c r="D901" i="55" s="1"/>
  <c r="B693" i="56"/>
  <c r="D696" i="55" s="1"/>
  <c r="D900" i="55" s="1"/>
  <c r="B692" i="56"/>
  <c r="D695" i="55" s="1"/>
  <c r="D899" i="55" s="1"/>
  <c r="B691" i="56"/>
  <c r="D694" i="55" s="1"/>
  <c r="D898" i="55" s="1"/>
  <c r="B690" i="56"/>
  <c r="D693" i="55" s="1"/>
  <c r="D897" i="55" s="1"/>
  <c r="B689" i="56"/>
  <c r="D692" i="55" s="1"/>
  <c r="D896" i="55" s="1"/>
  <c r="B688" i="56"/>
  <c r="D691" i="55" s="1"/>
  <c r="D895" i="55" s="1"/>
  <c r="C691" i="55"/>
  <c r="C895" i="55" s="1"/>
  <c r="C692" i="55"/>
  <c r="C896" i="55" s="1"/>
  <c r="C693" i="55"/>
  <c r="C897" i="55" s="1"/>
  <c r="C694" i="55"/>
  <c r="C898" i="55" s="1"/>
  <c r="C695" i="55"/>
  <c r="C899" i="55" s="1"/>
  <c r="C696" i="55"/>
  <c r="C900" i="55" s="1"/>
  <c r="C697" i="55"/>
  <c r="C901" i="55" s="1"/>
  <c r="C698" i="55"/>
  <c r="C902" i="55" s="1"/>
  <c r="C699" i="55"/>
  <c r="C903" i="55" s="1"/>
  <c r="C700" i="55"/>
  <c r="C904" i="55" s="1"/>
  <c r="C701" i="55"/>
  <c r="C905" i="55" s="1"/>
  <c r="C702" i="55"/>
  <c r="C906" i="55" s="1"/>
  <c r="C703" i="55"/>
  <c r="C907" i="55" s="1"/>
  <c r="C704" i="55"/>
  <c r="C908" i="55" s="1"/>
  <c r="C705" i="55"/>
  <c r="C909" i="55" s="1"/>
  <c r="C706" i="55"/>
  <c r="C910" i="55" s="1"/>
  <c r="C707" i="55"/>
  <c r="C911" i="55" s="1"/>
  <c r="C708" i="55"/>
  <c r="C912" i="55" s="1"/>
  <c r="C709" i="55"/>
  <c r="C913" i="55" s="1"/>
  <c r="C710" i="55"/>
  <c r="C914" i="55" s="1"/>
  <c r="C711" i="55"/>
  <c r="C915" i="55" s="1"/>
  <c r="C712" i="55"/>
  <c r="C916" i="55" s="1"/>
  <c r="C713" i="55"/>
  <c r="C917" i="55" s="1"/>
  <c r="C714" i="55"/>
  <c r="C918" i="55" s="1"/>
  <c r="C715" i="55"/>
  <c r="C919" i="55" s="1"/>
  <c r="C716" i="55"/>
  <c r="C920" i="55" s="1"/>
  <c r="C717" i="55"/>
  <c r="C921" i="55" s="1"/>
  <c r="C718" i="55"/>
  <c r="C922" i="55" s="1"/>
  <c r="C719" i="55"/>
  <c r="C923" i="55" s="1"/>
  <c r="C720" i="55"/>
  <c r="C924" i="55" s="1"/>
  <c r="C721" i="55"/>
  <c r="C925" i="55" s="1"/>
  <c r="C722" i="55"/>
  <c r="C926" i="55" s="1"/>
  <c r="C723" i="55"/>
  <c r="C927" i="55" s="1"/>
  <c r="C724" i="55"/>
  <c r="C928" i="55" s="1"/>
  <c r="C725" i="55"/>
  <c r="C929" i="55" s="1"/>
  <c r="C726" i="55"/>
  <c r="C930" i="55" s="1"/>
  <c r="C727" i="55"/>
  <c r="C931" i="55" s="1"/>
  <c r="C728" i="55"/>
  <c r="C932" i="55" s="1"/>
  <c r="C729" i="55"/>
  <c r="C933" i="55" s="1"/>
  <c r="C730" i="55"/>
  <c r="C934" i="55" s="1"/>
  <c r="C731" i="55"/>
  <c r="C935" i="55" s="1"/>
  <c r="C732" i="55"/>
  <c r="C936" i="55" s="1"/>
  <c r="C733" i="55"/>
  <c r="C937" i="55" s="1"/>
  <c r="C734" i="55"/>
  <c r="C938" i="55" s="1"/>
  <c r="C735" i="55"/>
  <c r="C939" i="55" s="1"/>
  <c r="C736" i="55"/>
  <c r="C940" i="55" s="1"/>
  <c r="C737" i="55"/>
  <c r="C941" i="55" s="1"/>
  <c r="C738" i="55"/>
  <c r="C942" i="55" s="1"/>
  <c r="C739" i="55"/>
  <c r="C943" i="55" s="1"/>
  <c r="C740" i="55"/>
  <c r="C944" i="55" s="1"/>
  <c r="C741" i="55"/>
  <c r="C945" i="55" s="1"/>
  <c r="C742" i="55"/>
  <c r="C946" i="55" s="1"/>
  <c r="C743" i="55"/>
  <c r="C947" i="55" s="1"/>
  <c r="C744" i="55"/>
  <c r="C948" i="55" s="1"/>
  <c r="C745" i="55"/>
  <c r="C949" i="55" s="1"/>
  <c r="C746" i="55"/>
  <c r="C950" i="55" s="1"/>
  <c r="C747" i="55"/>
  <c r="C951" i="55" s="1"/>
  <c r="C748" i="55"/>
  <c r="C952" i="55" s="1"/>
  <c r="C749" i="55"/>
  <c r="C953" i="55" s="1"/>
  <c r="C750" i="55"/>
  <c r="C954" i="55" s="1"/>
  <c r="C751" i="55"/>
  <c r="C955" i="55" s="1"/>
  <c r="C752" i="55"/>
  <c r="C956" i="55" s="1"/>
  <c r="C753" i="55"/>
  <c r="C957" i="55" s="1"/>
  <c r="C754" i="55"/>
  <c r="C958" i="55" s="1"/>
  <c r="C755" i="55"/>
  <c r="C959" i="55" s="1"/>
  <c r="C756" i="55"/>
  <c r="C960" i="55" s="1"/>
  <c r="C757" i="55"/>
  <c r="C961" i="55" s="1"/>
  <c r="C758" i="55"/>
  <c r="C962" i="55" s="1"/>
  <c r="C759" i="55"/>
  <c r="C963" i="55" s="1"/>
  <c r="C760" i="55"/>
  <c r="C964" i="55" s="1"/>
  <c r="C761" i="55"/>
  <c r="C965" i="55" s="1"/>
  <c r="C762" i="55"/>
  <c r="C966" i="55" s="1"/>
  <c r="C763" i="55"/>
  <c r="C967" i="55" s="1"/>
  <c r="C764" i="55"/>
  <c r="C968" i="55" s="1"/>
  <c r="C765" i="55"/>
  <c r="C969" i="55" s="1"/>
  <c r="C766" i="55"/>
  <c r="C970" i="55" s="1"/>
  <c r="C767" i="55"/>
  <c r="C971" i="55" s="1"/>
  <c r="C768" i="55"/>
  <c r="C972" i="55" s="1"/>
  <c r="C769" i="55"/>
  <c r="C973" i="55" s="1"/>
  <c r="C770" i="55"/>
  <c r="C974" i="55" s="1"/>
  <c r="C771" i="55"/>
  <c r="C975" i="55" s="1"/>
  <c r="C772" i="55"/>
  <c r="C976" i="55" s="1"/>
  <c r="C773" i="55"/>
  <c r="C977" i="55" s="1"/>
  <c r="C774" i="55"/>
  <c r="C978" i="55" s="1"/>
  <c r="C775" i="55"/>
  <c r="C979" i="55" s="1"/>
  <c r="C776" i="55"/>
  <c r="C980" i="55" s="1"/>
  <c r="C777" i="55"/>
  <c r="C981" i="55" s="1"/>
  <c r="C778" i="55"/>
  <c r="C982" i="55" s="1"/>
  <c r="C779" i="55"/>
  <c r="C983" i="55" s="1"/>
  <c r="C780" i="55"/>
  <c r="C984" i="55" s="1"/>
  <c r="C781" i="55"/>
  <c r="C985" i="55" s="1"/>
  <c r="C782" i="55"/>
  <c r="C986" i="55" s="1"/>
  <c r="C783" i="55"/>
  <c r="C987" i="55" s="1"/>
  <c r="C784" i="55"/>
  <c r="C988" i="55" s="1"/>
  <c r="C785" i="55"/>
  <c r="C989" i="55" s="1"/>
  <c r="C786" i="55"/>
  <c r="C990" i="55" s="1"/>
  <c r="C787" i="55"/>
  <c r="C991" i="55" s="1"/>
  <c r="C788" i="55"/>
  <c r="C992" i="55" s="1"/>
  <c r="C789" i="55"/>
  <c r="C993" i="55" s="1"/>
  <c r="C790" i="55"/>
  <c r="C994" i="55" s="1"/>
  <c r="C791" i="55"/>
  <c r="C995" i="55" s="1"/>
  <c r="C792" i="55"/>
  <c r="C996" i="55" s="1"/>
  <c r="C793" i="55"/>
  <c r="C997" i="55" s="1"/>
  <c r="C794" i="55"/>
  <c r="C998" i="55" s="1"/>
  <c r="C795" i="55"/>
  <c r="C999" i="55" s="1"/>
  <c r="C796" i="55"/>
  <c r="C1000" i="55" s="1"/>
  <c r="C797" i="55"/>
  <c r="C1001" i="55" s="1"/>
  <c r="C798" i="55"/>
  <c r="C1002" i="55" s="1"/>
  <c r="C799" i="55"/>
  <c r="C1003" i="55" s="1"/>
  <c r="C800" i="55"/>
  <c r="C1004" i="55" s="1"/>
  <c r="C801" i="55"/>
  <c r="C1005" i="55" s="1"/>
  <c r="C802" i="55"/>
  <c r="C1006" i="55" s="1"/>
  <c r="C803" i="55"/>
  <c r="C1007" i="55" s="1"/>
  <c r="C804" i="55"/>
  <c r="C1008" i="55" s="1"/>
  <c r="C805" i="55"/>
  <c r="C1009" i="55" s="1"/>
  <c r="C806" i="55"/>
  <c r="C1010" i="55" s="1"/>
  <c r="C807" i="55"/>
  <c r="C1011" i="55" s="1"/>
  <c r="C808" i="55"/>
  <c r="C1012" i="55" s="1"/>
  <c r="C809" i="55"/>
  <c r="C1013" i="55" s="1"/>
  <c r="C810" i="55"/>
  <c r="C1014" i="55" s="1"/>
  <c r="C811" i="55"/>
  <c r="C1015" i="55" s="1"/>
  <c r="C812" i="55"/>
  <c r="C1016" i="55" s="1"/>
  <c r="C813" i="55"/>
  <c r="C1017" i="55" s="1"/>
  <c r="C814" i="55"/>
  <c r="C1018" i="55" s="1"/>
  <c r="C815" i="55"/>
  <c r="C1019" i="55" s="1"/>
  <c r="C816" i="55"/>
  <c r="C1020" i="55" s="1"/>
  <c r="C817" i="55"/>
  <c r="C1021" i="55" s="1"/>
  <c r="C818" i="55"/>
  <c r="C1022" i="55" s="1"/>
  <c r="C819" i="55"/>
  <c r="C1023" i="55" s="1"/>
  <c r="C820" i="55"/>
  <c r="C1024" i="55" s="1"/>
  <c r="C821" i="55"/>
  <c r="C1025" i="55" s="1"/>
  <c r="C822" i="55"/>
  <c r="C1026" i="55" s="1"/>
  <c r="C823" i="55"/>
  <c r="C1027" i="55" s="1"/>
  <c r="C824" i="55"/>
  <c r="C1028" i="55" s="1"/>
  <c r="C825" i="55"/>
  <c r="C1029" i="55" s="1"/>
  <c r="C826" i="55"/>
  <c r="C1030" i="55" s="1"/>
  <c r="C827" i="55"/>
  <c r="C1031" i="55" s="1"/>
  <c r="C828" i="55"/>
  <c r="C1032" i="55" s="1"/>
  <c r="C829" i="55"/>
  <c r="C1033" i="55" s="1"/>
  <c r="C830" i="55"/>
  <c r="C1034" i="55" s="1"/>
  <c r="C831" i="55"/>
  <c r="C1035" i="55" s="1"/>
  <c r="C832" i="55"/>
  <c r="C1036" i="55" s="1"/>
  <c r="C833" i="55"/>
  <c r="C1037" i="55" s="1"/>
  <c r="C834" i="55"/>
  <c r="C1038" i="55" s="1"/>
  <c r="C835" i="55"/>
  <c r="C1039" i="55" s="1"/>
  <c r="C836" i="55"/>
  <c r="C1040" i="55" s="1"/>
  <c r="C837" i="55"/>
  <c r="C1041" i="55" s="1"/>
  <c r="C838" i="55"/>
  <c r="C1042" i="55" s="1"/>
  <c r="C839" i="55"/>
  <c r="C1043" i="55" s="1"/>
  <c r="C840" i="55"/>
  <c r="C1044" i="55" s="1"/>
  <c r="C841" i="55"/>
  <c r="C1045" i="55" s="1"/>
  <c r="C842" i="55"/>
  <c r="C1046" i="55" s="1"/>
  <c r="C843" i="55"/>
  <c r="C1047" i="55" s="1"/>
  <c r="C844" i="55"/>
  <c r="C1048" i="55" s="1"/>
  <c r="C845" i="55"/>
  <c r="C1049" i="55" s="1"/>
  <c r="C894" i="55"/>
  <c r="O801" i="56"/>
  <c r="O724" i="56"/>
  <c r="O699" i="56"/>
  <c r="O706" i="56"/>
  <c r="O728" i="56"/>
  <c r="O832" i="56"/>
  <c r="O749" i="56"/>
  <c r="O764" i="56"/>
  <c r="O740" i="56"/>
  <c r="O837" i="56"/>
  <c r="O754" i="56"/>
  <c r="O805" i="56"/>
  <c r="O811" i="56"/>
  <c r="O787" i="56"/>
  <c r="O839" i="56"/>
  <c r="O774" i="56"/>
  <c r="O745" i="56"/>
  <c r="O785" i="56"/>
  <c r="O703" i="56"/>
  <c r="O689" i="56"/>
  <c r="O732" i="56"/>
  <c r="O688" i="56"/>
  <c r="O759" i="56"/>
  <c r="O809" i="56"/>
  <c r="O742" i="56"/>
  <c r="O694" i="56"/>
  <c r="O743" i="56"/>
  <c r="O824" i="56"/>
  <c r="O708" i="56"/>
  <c r="O752" i="56"/>
  <c r="O807" i="56"/>
  <c r="O761" i="56"/>
  <c r="O827" i="56"/>
  <c r="O804" i="56"/>
  <c r="O721" i="56"/>
  <c r="O707" i="56"/>
  <c r="O775" i="56"/>
  <c r="O760" i="56"/>
  <c r="O723" i="56"/>
  <c r="O695" i="56"/>
  <c r="O802" i="56"/>
  <c r="O840" i="56"/>
  <c r="O736" i="56"/>
  <c r="O719" i="56"/>
  <c r="O833" i="56"/>
  <c r="O803" i="56"/>
  <c r="O758" i="56"/>
  <c r="O691" i="56"/>
  <c r="O822" i="56"/>
  <c r="O783" i="56"/>
  <c r="O806" i="56"/>
  <c r="O770" i="56"/>
  <c r="O799" i="56"/>
  <c r="O782" i="56"/>
  <c r="O717" i="56"/>
  <c r="O697" i="56"/>
  <c r="O841" i="56"/>
  <c r="O794" i="56"/>
  <c r="O710" i="56"/>
  <c r="O753" i="56"/>
  <c r="O838" i="56"/>
  <c r="O815" i="56"/>
  <c r="O696" i="56"/>
  <c r="O768" i="56"/>
  <c r="O763" i="56"/>
  <c r="O779" i="56"/>
  <c r="O791" i="56"/>
  <c r="O793" i="56"/>
  <c r="O748" i="56"/>
  <c r="O778" i="56"/>
  <c r="O756" i="56"/>
  <c r="O709" i="56"/>
  <c r="O714" i="56"/>
  <c r="O773" i="56"/>
  <c r="O718" i="56"/>
  <c r="O798" i="56"/>
  <c r="O814" i="56"/>
  <c r="O727" i="56"/>
  <c r="O796" i="56"/>
  <c r="O733" i="56"/>
  <c r="O792" i="56"/>
  <c r="O702" i="56"/>
  <c r="O725" i="56"/>
  <c r="O835" i="56"/>
  <c r="O765" i="56"/>
  <c r="O780" i="56"/>
  <c r="O690" i="56"/>
  <c r="O829" i="56"/>
  <c r="O813" i="56"/>
  <c r="O786" i="56"/>
  <c r="O818" i="56"/>
  <c r="O836" i="56"/>
  <c r="O790" i="56"/>
  <c r="O734" i="56"/>
  <c r="O795" i="56"/>
  <c r="O797" i="56"/>
  <c r="O746" i="56"/>
  <c r="O757" i="56"/>
  <c r="O700" i="56"/>
  <c r="O812" i="56"/>
  <c r="O730" i="56"/>
  <c r="O726" i="56"/>
  <c r="O830" i="56"/>
  <c r="O788" i="56"/>
  <c r="O808" i="56"/>
  <c r="O816" i="56"/>
  <c r="O789" i="56"/>
  <c r="O817" i="56"/>
  <c r="O821" i="56"/>
  <c r="O810" i="56"/>
  <c r="O731" i="56"/>
  <c r="O750" i="56"/>
  <c r="O777" i="56"/>
  <c r="O705" i="56"/>
  <c r="O738" i="56"/>
  <c r="O771" i="56"/>
  <c r="O767" i="56"/>
  <c r="O704" i="56"/>
  <c r="O747" i="56"/>
  <c r="O772" i="56"/>
  <c r="O693" i="56"/>
  <c r="O769" i="56"/>
  <c r="O741" i="56"/>
  <c r="O722" i="56"/>
  <c r="O820" i="56"/>
  <c r="O826" i="56"/>
  <c r="O716" i="56"/>
  <c r="O819" i="56"/>
  <c r="O737" i="56"/>
  <c r="O762" i="56"/>
  <c r="O744" i="56"/>
  <c r="O828" i="56"/>
  <c r="O712" i="56"/>
  <c r="O784" i="56"/>
  <c r="O800" i="56"/>
  <c r="O701" i="56"/>
  <c r="O781" i="56"/>
  <c r="O692" i="56"/>
  <c r="O834" i="56"/>
  <c r="O720" i="56"/>
  <c r="O825" i="56"/>
  <c r="O755" i="56"/>
  <c r="O739" i="56"/>
  <c r="O776" i="56"/>
  <c r="O713" i="56"/>
  <c r="O715" i="56"/>
  <c r="O711" i="56"/>
  <c r="O698" i="56"/>
  <c r="O735" i="56"/>
  <c r="O729" i="56"/>
  <c r="O842" i="56"/>
  <c r="O766" i="56"/>
  <c r="O823" i="56"/>
  <c r="O831" i="56"/>
  <c r="O751" i="56"/>
  <c r="C1240" i="55" l="1"/>
  <c r="C1583" i="55"/>
  <c r="C1176" i="55"/>
  <c r="C1380" i="55" s="1"/>
  <c r="C1519" i="55"/>
  <c r="C1120" i="55"/>
  <c r="C1324" i="55" s="1"/>
  <c r="C1463" i="55"/>
  <c r="D1125" i="55"/>
  <c r="D1329" i="55" s="1"/>
  <c r="B1329" i="55" s="1"/>
  <c r="D1468" i="55"/>
  <c r="B1468" i="55" s="1"/>
  <c r="D1165" i="55"/>
  <c r="D1369" i="55" s="1"/>
  <c r="B1369" i="55" s="1"/>
  <c r="D1508" i="55"/>
  <c r="B1508" i="55" s="1"/>
  <c r="D1221" i="55"/>
  <c r="D1425" i="55" s="1"/>
  <c r="B1425" i="55" s="1"/>
  <c r="D1564" i="55"/>
  <c r="C1247" i="55"/>
  <c r="C1590" i="55"/>
  <c r="C1239" i="55"/>
  <c r="C1582" i="55"/>
  <c r="C1231" i="55"/>
  <c r="C1435" i="55" s="1"/>
  <c r="C1574" i="55"/>
  <c r="C1223" i="55"/>
  <c r="C1427" i="55" s="1"/>
  <c r="C1566" i="55"/>
  <c r="C1215" i="55"/>
  <c r="C1419" i="55" s="1"/>
  <c r="C1558" i="55"/>
  <c r="C1207" i="55"/>
  <c r="C1411" i="55" s="1"/>
  <c r="C1550" i="55"/>
  <c r="C1199" i="55"/>
  <c r="C1403" i="55" s="1"/>
  <c r="C1542" i="55"/>
  <c r="C1191" i="55"/>
  <c r="C1395" i="55" s="1"/>
  <c r="C1534" i="55"/>
  <c r="C1183" i="55"/>
  <c r="C1387" i="55" s="1"/>
  <c r="C1526" i="55"/>
  <c r="C1175" i="55"/>
  <c r="C1379" i="55" s="1"/>
  <c r="C1518" i="55"/>
  <c r="C1167" i="55"/>
  <c r="C1371" i="55" s="1"/>
  <c r="C1510" i="55"/>
  <c r="C1159" i="55"/>
  <c r="C1363" i="55" s="1"/>
  <c r="C1502" i="55"/>
  <c r="C1151" i="55"/>
  <c r="C1355" i="55" s="1"/>
  <c r="C1494" i="55"/>
  <c r="C1143" i="55"/>
  <c r="C1347" i="55" s="1"/>
  <c r="C1486" i="55"/>
  <c r="C1135" i="55"/>
  <c r="C1339" i="55" s="1"/>
  <c r="C1478" i="55"/>
  <c r="C1127" i="55"/>
  <c r="C1331" i="55" s="1"/>
  <c r="C1470" i="55"/>
  <c r="C1119" i="55"/>
  <c r="C1323" i="55" s="1"/>
  <c r="C1462" i="55"/>
  <c r="C1111" i="55"/>
  <c r="C1315" i="55" s="1"/>
  <c r="C1454" i="55"/>
  <c r="C1103" i="55"/>
  <c r="C1307" i="55" s="1"/>
  <c r="C1446" i="55"/>
  <c r="D1102" i="55"/>
  <c r="D1306" i="55" s="1"/>
  <c r="B1306" i="55" s="1"/>
  <c r="D1445" i="55"/>
  <c r="B1445" i="55" s="1"/>
  <c r="D1110" i="55"/>
  <c r="D1314" i="55" s="1"/>
  <c r="B1314" i="55" s="1"/>
  <c r="D1453" i="55"/>
  <c r="D1118" i="55"/>
  <c r="D1322" i="55" s="1"/>
  <c r="B1322" i="55" s="1"/>
  <c r="D1461" i="55"/>
  <c r="D1126" i="55"/>
  <c r="D1330" i="55" s="1"/>
  <c r="B1330" i="55" s="1"/>
  <c r="D1469" i="55"/>
  <c r="D1134" i="55"/>
  <c r="D1338" i="55" s="1"/>
  <c r="B1338" i="55" s="1"/>
  <c r="D1477" i="55"/>
  <c r="D1142" i="55"/>
  <c r="D1346" i="55" s="1"/>
  <c r="D1485" i="55"/>
  <c r="D1150" i="55"/>
  <c r="D1354" i="55" s="1"/>
  <c r="D1493" i="55"/>
  <c r="D1158" i="55"/>
  <c r="D1362" i="55" s="1"/>
  <c r="D1501" i="55"/>
  <c r="D1166" i="55"/>
  <c r="D1370" i="55" s="1"/>
  <c r="D1509" i="55"/>
  <c r="B1509" i="55" s="1"/>
  <c r="D1174" i="55"/>
  <c r="D1378" i="55" s="1"/>
  <c r="D1517" i="55"/>
  <c r="B1517" i="55" s="1"/>
  <c r="D1182" i="55"/>
  <c r="D1386" i="55" s="1"/>
  <c r="D1525" i="55"/>
  <c r="B1525" i="55" s="1"/>
  <c r="D1190" i="55"/>
  <c r="D1394" i="55" s="1"/>
  <c r="B1394" i="55" s="1"/>
  <c r="D1533" i="55"/>
  <c r="B1533" i="55" s="1"/>
  <c r="D1198" i="55"/>
  <c r="D1402" i="55" s="1"/>
  <c r="B1402" i="55" s="1"/>
  <c r="D1541" i="55"/>
  <c r="B1541" i="55" s="1"/>
  <c r="D1206" i="55"/>
  <c r="D1410" i="55" s="1"/>
  <c r="B1410" i="55" s="1"/>
  <c r="D1549" i="55"/>
  <c r="D1214" i="55"/>
  <c r="D1418" i="55" s="1"/>
  <c r="B1418" i="55" s="1"/>
  <c r="D1557" i="55"/>
  <c r="B1557" i="55" s="1"/>
  <c r="D1222" i="55"/>
  <c r="D1426" i="55" s="1"/>
  <c r="B1426" i="55" s="1"/>
  <c r="D1565" i="55"/>
  <c r="D1230" i="55"/>
  <c r="D1434" i="55" s="1"/>
  <c r="B1434" i="55" s="1"/>
  <c r="D1573" i="55"/>
  <c r="D1238" i="55"/>
  <c r="D1581" i="55"/>
  <c r="D1246" i="55"/>
  <c r="D1589" i="55"/>
  <c r="D1302" i="55"/>
  <c r="B1302" i="55" s="1"/>
  <c r="D1645" i="55"/>
  <c r="B1645" i="55" s="1"/>
  <c r="C1248" i="55"/>
  <c r="C1591" i="55"/>
  <c r="C1192" i="55"/>
  <c r="C1396" i="55" s="1"/>
  <c r="C1535" i="55"/>
  <c r="C1128" i="55"/>
  <c r="C1332" i="55" s="1"/>
  <c r="C1471" i="55"/>
  <c r="D1189" i="55"/>
  <c r="D1393" i="55" s="1"/>
  <c r="B1393" i="55" s="1"/>
  <c r="D1532" i="55"/>
  <c r="B1532" i="55" s="1"/>
  <c r="D1245" i="55"/>
  <c r="D1588" i="55"/>
  <c r="C1246" i="55"/>
  <c r="C1589" i="55"/>
  <c r="C1238" i="55"/>
  <c r="C1581" i="55"/>
  <c r="C1230" i="55"/>
  <c r="C1434" i="55" s="1"/>
  <c r="C1573" i="55"/>
  <c r="C1222" i="55"/>
  <c r="C1426" i="55" s="1"/>
  <c r="C1565" i="55"/>
  <c r="C1214" i="55"/>
  <c r="C1418" i="55" s="1"/>
  <c r="C1557" i="55"/>
  <c r="C1206" i="55"/>
  <c r="C1410" i="55" s="1"/>
  <c r="C1549" i="55"/>
  <c r="C1198" i="55"/>
  <c r="C1402" i="55" s="1"/>
  <c r="C1541" i="55"/>
  <c r="C1190" i="55"/>
  <c r="C1394" i="55" s="1"/>
  <c r="C1533" i="55"/>
  <c r="C1182" i="55"/>
  <c r="C1386" i="55" s="1"/>
  <c r="C1525" i="55"/>
  <c r="C1174" i="55"/>
  <c r="C1378" i="55" s="1"/>
  <c r="C1517" i="55"/>
  <c r="C1166" i="55"/>
  <c r="C1370" i="55" s="1"/>
  <c r="C1509" i="55"/>
  <c r="C1158" i="55"/>
  <c r="C1362" i="55" s="1"/>
  <c r="C1501" i="55"/>
  <c r="C1150" i="55"/>
  <c r="C1354" i="55" s="1"/>
  <c r="C1493" i="55"/>
  <c r="C1142" i="55"/>
  <c r="C1346" i="55" s="1"/>
  <c r="C1485" i="55"/>
  <c r="C1134" i="55"/>
  <c r="C1338" i="55" s="1"/>
  <c r="C1477" i="55"/>
  <c r="C1126" i="55"/>
  <c r="C1330" i="55" s="1"/>
  <c r="C1469" i="55"/>
  <c r="C1118" i="55"/>
  <c r="C1322" i="55" s="1"/>
  <c r="C1461" i="55"/>
  <c r="C1110" i="55"/>
  <c r="C1314" i="55" s="1"/>
  <c r="C1453" i="55"/>
  <c r="C1102" i="55"/>
  <c r="C1306" i="55" s="1"/>
  <c r="A1306" i="55" s="1"/>
  <c r="C1445" i="55"/>
  <c r="D1103" i="55"/>
  <c r="D1307" i="55" s="1"/>
  <c r="B1307" i="55" s="1"/>
  <c r="A1307" i="55" s="1"/>
  <c r="D1446" i="55"/>
  <c r="B1446" i="55" s="1"/>
  <c r="D1111" i="55"/>
  <c r="D1315" i="55" s="1"/>
  <c r="B1315" i="55" s="1"/>
  <c r="D1454" i="55"/>
  <c r="B1454" i="55" s="1"/>
  <c r="D1119" i="55"/>
  <c r="D1323" i="55" s="1"/>
  <c r="B1323" i="55" s="1"/>
  <c r="D1462" i="55"/>
  <c r="B1462" i="55" s="1"/>
  <c r="D1127" i="55"/>
  <c r="D1331" i="55" s="1"/>
  <c r="B1331" i="55" s="1"/>
  <c r="D1470" i="55"/>
  <c r="B1470" i="55" s="1"/>
  <c r="D1135" i="55"/>
  <c r="D1339" i="55" s="1"/>
  <c r="B1339" i="55" s="1"/>
  <c r="D1478" i="55"/>
  <c r="B1478" i="55" s="1"/>
  <c r="D1143" i="55"/>
  <c r="D1347" i="55" s="1"/>
  <c r="B1347" i="55" s="1"/>
  <c r="D1486" i="55"/>
  <c r="B1486" i="55" s="1"/>
  <c r="D1151" i="55"/>
  <c r="D1355" i="55" s="1"/>
  <c r="B1355" i="55" s="1"/>
  <c r="A1355" i="55" s="1"/>
  <c r="D1494" i="55"/>
  <c r="B1494" i="55" s="1"/>
  <c r="D1159" i="55"/>
  <c r="D1363" i="55" s="1"/>
  <c r="B1363" i="55" s="1"/>
  <c r="A1363" i="55" s="1"/>
  <c r="D1502" i="55"/>
  <c r="B1502" i="55" s="1"/>
  <c r="D1167" i="55"/>
  <c r="D1371" i="55" s="1"/>
  <c r="B1371" i="55" s="1"/>
  <c r="A1371" i="55" s="1"/>
  <c r="D1510" i="55"/>
  <c r="B1510" i="55" s="1"/>
  <c r="D1175" i="55"/>
  <c r="D1379" i="55" s="1"/>
  <c r="B1379" i="55" s="1"/>
  <c r="D1518" i="55"/>
  <c r="B1518" i="55" s="1"/>
  <c r="D1183" i="55"/>
  <c r="D1387" i="55" s="1"/>
  <c r="B1387" i="55" s="1"/>
  <c r="D1526" i="55"/>
  <c r="B1526" i="55" s="1"/>
  <c r="D1191" i="55"/>
  <c r="D1395" i="55" s="1"/>
  <c r="B1395" i="55" s="1"/>
  <c r="D1534" i="55"/>
  <c r="B1534" i="55" s="1"/>
  <c r="D1199" i="55"/>
  <c r="D1403" i="55" s="1"/>
  <c r="D1542" i="55"/>
  <c r="B1542" i="55" s="1"/>
  <c r="D1207" i="55"/>
  <c r="D1411" i="55" s="1"/>
  <c r="B1411" i="55" s="1"/>
  <c r="D1550" i="55"/>
  <c r="D1215" i="55"/>
  <c r="D1419" i="55" s="1"/>
  <c r="B1419" i="55" s="1"/>
  <c r="D1558" i="55"/>
  <c r="D1223" i="55"/>
  <c r="D1427" i="55" s="1"/>
  <c r="B1427" i="55" s="1"/>
  <c r="D1566" i="55"/>
  <c r="D1231" i="55"/>
  <c r="D1435" i="55" s="1"/>
  <c r="B1435" i="55" s="1"/>
  <c r="A1435" i="55" s="1"/>
  <c r="D1574" i="55"/>
  <c r="D1239" i="55"/>
  <c r="D1582" i="55"/>
  <c r="D1247" i="55"/>
  <c r="D1590" i="55"/>
  <c r="C1216" i="55"/>
  <c r="C1420" i="55" s="1"/>
  <c r="C1559" i="55"/>
  <c r="C1152" i="55"/>
  <c r="C1356" i="55" s="1"/>
  <c r="C1495" i="55"/>
  <c r="D1101" i="55"/>
  <c r="D1305" i="55" s="1"/>
  <c r="B1305" i="55" s="1"/>
  <c r="D1444" i="55"/>
  <c r="B1444" i="55" s="1"/>
  <c r="D1141" i="55"/>
  <c r="D1345" i="55" s="1"/>
  <c r="B1345" i="55" s="1"/>
  <c r="D1484" i="55"/>
  <c r="B1484" i="55" s="1"/>
  <c r="D1205" i="55"/>
  <c r="D1409" i="55" s="1"/>
  <c r="B1409" i="55" s="1"/>
  <c r="D1548" i="55"/>
  <c r="C1253" i="55"/>
  <c r="C1596" i="55"/>
  <c r="C1245" i="55"/>
  <c r="C1588" i="55"/>
  <c r="C1237" i="55"/>
  <c r="C1441" i="55" s="1"/>
  <c r="C1580" i="55"/>
  <c r="C1229" i="55"/>
  <c r="C1433" i="55" s="1"/>
  <c r="C1572" i="55"/>
  <c r="C1221" i="55"/>
  <c r="C1425" i="55" s="1"/>
  <c r="C1564" i="55"/>
  <c r="C1213" i="55"/>
  <c r="C1417" i="55" s="1"/>
  <c r="C1556" i="55"/>
  <c r="C1205" i="55"/>
  <c r="C1409" i="55" s="1"/>
  <c r="C1548" i="55"/>
  <c r="C1197" i="55"/>
  <c r="C1401" i="55" s="1"/>
  <c r="C1540" i="55"/>
  <c r="C1189" i="55"/>
  <c r="C1393" i="55" s="1"/>
  <c r="A1393" i="55" s="1"/>
  <c r="C1532" i="55"/>
  <c r="C1181" i="55"/>
  <c r="C1385" i="55" s="1"/>
  <c r="C1524" i="55"/>
  <c r="C1173" i="55"/>
  <c r="C1377" i="55" s="1"/>
  <c r="C1516" i="55"/>
  <c r="C1165" i="55"/>
  <c r="C1369" i="55" s="1"/>
  <c r="C1508" i="55"/>
  <c r="C1157" i="55"/>
  <c r="C1361" i="55" s="1"/>
  <c r="C1500" i="55"/>
  <c r="C1149" i="55"/>
  <c r="C1353" i="55" s="1"/>
  <c r="C1492" i="55"/>
  <c r="C1141" i="55"/>
  <c r="C1345" i="55" s="1"/>
  <c r="C1484" i="55"/>
  <c r="C1133" i="55"/>
  <c r="C1337" i="55" s="1"/>
  <c r="C1476" i="55"/>
  <c r="C1125" i="55"/>
  <c r="C1329" i="55" s="1"/>
  <c r="C1468" i="55"/>
  <c r="C1117" i="55"/>
  <c r="C1321" i="55" s="1"/>
  <c r="C1460" i="55"/>
  <c r="C1109" i="55"/>
  <c r="C1313" i="55" s="1"/>
  <c r="C1452" i="55"/>
  <c r="C1101" i="55"/>
  <c r="C1305" i="55" s="1"/>
  <c r="C1444" i="55"/>
  <c r="D1104" i="55"/>
  <c r="D1308" i="55" s="1"/>
  <c r="B1308" i="55" s="1"/>
  <c r="D1447" i="55"/>
  <c r="B1447" i="55" s="1"/>
  <c r="D1112" i="55"/>
  <c r="D1316" i="55" s="1"/>
  <c r="B1316" i="55" s="1"/>
  <c r="D1455" i="55"/>
  <c r="B1455" i="55" s="1"/>
  <c r="D1120" i="55"/>
  <c r="D1324" i="55" s="1"/>
  <c r="B1324" i="55" s="1"/>
  <c r="D1463" i="55"/>
  <c r="B1463" i="55" s="1"/>
  <c r="A1463" i="55" s="1"/>
  <c r="D1128" i="55"/>
  <c r="D1332" i="55" s="1"/>
  <c r="B1332" i="55" s="1"/>
  <c r="D1471" i="55"/>
  <c r="B1471" i="55" s="1"/>
  <c r="D1136" i="55"/>
  <c r="D1340" i="55" s="1"/>
  <c r="B1340" i="55" s="1"/>
  <c r="D1479" i="55"/>
  <c r="B1479" i="55" s="1"/>
  <c r="D1144" i="55"/>
  <c r="D1348" i="55" s="1"/>
  <c r="D1487" i="55"/>
  <c r="B1487" i="55" s="1"/>
  <c r="D1152" i="55"/>
  <c r="D1356" i="55" s="1"/>
  <c r="D1495" i="55"/>
  <c r="B1495" i="55" s="1"/>
  <c r="D1160" i="55"/>
  <c r="D1364" i="55" s="1"/>
  <c r="D1503" i="55"/>
  <c r="B1503" i="55" s="1"/>
  <c r="D1168" i="55"/>
  <c r="D1372" i="55" s="1"/>
  <c r="D1511" i="55"/>
  <c r="B1511" i="55" s="1"/>
  <c r="D1176" i="55"/>
  <c r="D1380" i="55" s="1"/>
  <c r="D1519" i="55"/>
  <c r="B1519" i="55" s="1"/>
  <c r="D1184" i="55"/>
  <c r="D1388" i="55" s="1"/>
  <c r="B1388" i="55" s="1"/>
  <c r="D1527" i="55"/>
  <c r="B1527" i="55" s="1"/>
  <c r="D1192" i="55"/>
  <c r="D1396" i="55" s="1"/>
  <c r="B1396" i="55" s="1"/>
  <c r="D1535" i="55"/>
  <c r="B1535" i="55" s="1"/>
  <c r="D1200" i="55"/>
  <c r="D1404" i="55" s="1"/>
  <c r="B1404" i="55" s="1"/>
  <c r="D1543" i="55"/>
  <c r="B1543" i="55" s="1"/>
  <c r="D1208" i="55"/>
  <c r="D1412" i="55" s="1"/>
  <c r="B1412" i="55" s="1"/>
  <c r="D1551" i="55"/>
  <c r="B1551" i="55" s="1"/>
  <c r="D1216" i="55"/>
  <c r="D1420" i="55" s="1"/>
  <c r="B1420" i="55" s="1"/>
  <c r="D1559" i="55"/>
  <c r="B1559" i="55" s="1"/>
  <c r="A1559" i="55" s="1"/>
  <c r="D1224" i="55"/>
  <c r="D1428" i="55" s="1"/>
  <c r="B1428" i="55" s="1"/>
  <c r="D1567" i="55"/>
  <c r="B1567" i="55" s="1"/>
  <c r="D1232" i="55"/>
  <c r="D1436" i="55" s="1"/>
  <c r="B1436" i="55" s="1"/>
  <c r="D1575" i="55"/>
  <c r="B1575" i="55" s="1"/>
  <c r="D1240" i="55"/>
  <c r="D1583" i="55"/>
  <c r="B1583" i="55" s="1"/>
  <c r="A1583" i="55" s="1"/>
  <c r="D1248" i="55"/>
  <c r="D1591" i="55"/>
  <c r="B1591" i="55" s="1"/>
  <c r="C1200" i="55"/>
  <c r="C1404" i="55" s="1"/>
  <c r="C1543" i="55"/>
  <c r="C1144" i="55"/>
  <c r="C1348" i="55" s="1"/>
  <c r="C1487" i="55"/>
  <c r="D1109" i="55"/>
  <c r="D1313" i="55" s="1"/>
  <c r="B1313" i="55" s="1"/>
  <c r="D1452" i="55"/>
  <c r="B1452" i="55" s="1"/>
  <c r="D1157" i="55"/>
  <c r="D1361" i="55" s="1"/>
  <c r="B1361" i="55" s="1"/>
  <c r="D1500" i="55"/>
  <c r="B1500" i="55" s="1"/>
  <c r="D1213" i="55"/>
  <c r="D1417" i="55" s="1"/>
  <c r="B1417" i="55" s="1"/>
  <c r="D1556" i="55"/>
  <c r="C1252" i="55"/>
  <c r="C1595" i="55"/>
  <c r="C1244" i="55"/>
  <c r="C1587" i="55"/>
  <c r="C1236" i="55"/>
  <c r="C1440" i="55" s="1"/>
  <c r="C1579" i="55"/>
  <c r="C1228" i="55"/>
  <c r="C1432" i="55" s="1"/>
  <c r="C1571" i="55"/>
  <c r="C1220" i="55"/>
  <c r="C1424" i="55" s="1"/>
  <c r="C1563" i="55"/>
  <c r="C1212" i="55"/>
  <c r="C1416" i="55" s="1"/>
  <c r="C1555" i="55"/>
  <c r="C1204" i="55"/>
  <c r="C1408" i="55" s="1"/>
  <c r="C1547" i="55"/>
  <c r="C1196" i="55"/>
  <c r="C1400" i="55" s="1"/>
  <c r="C1539" i="55"/>
  <c r="C1188" i="55"/>
  <c r="C1392" i="55" s="1"/>
  <c r="C1531" i="55"/>
  <c r="C1180" i="55"/>
  <c r="C1384" i="55" s="1"/>
  <c r="C1523" i="55"/>
  <c r="C1172" i="55"/>
  <c r="C1376" i="55" s="1"/>
  <c r="C1515" i="55"/>
  <c r="C1164" i="55"/>
  <c r="C1368" i="55" s="1"/>
  <c r="C1507" i="55"/>
  <c r="C1156" i="55"/>
  <c r="C1360" i="55" s="1"/>
  <c r="C1499" i="55"/>
  <c r="C1148" i="55"/>
  <c r="C1352" i="55" s="1"/>
  <c r="C1491" i="55"/>
  <c r="C1140" i="55"/>
  <c r="C1344" i="55" s="1"/>
  <c r="C1483" i="55"/>
  <c r="C1132" i="55"/>
  <c r="C1336" i="55" s="1"/>
  <c r="C1475" i="55"/>
  <c r="C1124" i="55"/>
  <c r="C1328" i="55" s="1"/>
  <c r="C1467" i="55"/>
  <c r="C1116" i="55"/>
  <c r="C1320" i="55" s="1"/>
  <c r="C1459" i="55"/>
  <c r="C1108" i="55"/>
  <c r="C1312" i="55" s="1"/>
  <c r="C1451" i="55"/>
  <c r="C1100" i="55"/>
  <c r="C1304" i="55" s="1"/>
  <c r="C1443" i="55"/>
  <c r="D1105" i="55"/>
  <c r="D1309" i="55" s="1"/>
  <c r="B1309" i="55" s="1"/>
  <c r="D1448" i="55"/>
  <c r="B1448" i="55" s="1"/>
  <c r="D1113" i="55"/>
  <c r="D1317" i="55" s="1"/>
  <c r="B1317" i="55" s="1"/>
  <c r="D1456" i="55"/>
  <c r="B1456" i="55" s="1"/>
  <c r="D1121" i="55"/>
  <c r="D1325" i="55" s="1"/>
  <c r="B1325" i="55" s="1"/>
  <c r="D1464" i="55"/>
  <c r="B1464" i="55" s="1"/>
  <c r="D1129" i="55"/>
  <c r="D1333" i="55" s="1"/>
  <c r="B1333" i="55" s="1"/>
  <c r="D1472" i="55"/>
  <c r="B1472" i="55" s="1"/>
  <c r="D1137" i="55"/>
  <c r="D1341" i="55" s="1"/>
  <c r="B1341" i="55" s="1"/>
  <c r="D1480" i="55"/>
  <c r="B1480" i="55" s="1"/>
  <c r="D1145" i="55"/>
  <c r="D1349" i="55" s="1"/>
  <c r="B1349" i="55" s="1"/>
  <c r="D1488" i="55"/>
  <c r="B1488" i="55" s="1"/>
  <c r="D1153" i="55"/>
  <c r="D1357" i="55" s="1"/>
  <c r="B1357" i="55" s="1"/>
  <c r="D1496" i="55"/>
  <c r="B1496" i="55" s="1"/>
  <c r="D1161" i="55"/>
  <c r="D1365" i="55" s="1"/>
  <c r="B1365" i="55" s="1"/>
  <c r="D1504" i="55"/>
  <c r="B1504" i="55" s="1"/>
  <c r="D1169" i="55"/>
  <c r="D1373" i="55" s="1"/>
  <c r="B1373" i="55" s="1"/>
  <c r="D1512" i="55"/>
  <c r="B1512" i="55" s="1"/>
  <c r="D1177" i="55"/>
  <c r="D1381" i="55" s="1"/>
  <c r="B1381" i="55" s="1"/>
  <c r="D1520" i="55"/>
  <c r="B1520" i="55" s="1"/>
  <c r="D1185" i="55"/>
  <c r="D1389" i="55" s="1"/>
  <c r="D1528" i="55"/>
  <c r="B1528" i="55" s="1"/>
  <c r="D1193" i="55"/>
  <c r="D1397" i="55" s="1"/>
  <c r="B1397" i="55" s="1"/>
  <c r="D1536" i="55"/>
  <c r="B1536" i="55" s="1"/>
  <c r="D1201" i="55"/>
  <c r="D1405" i="55" s="1"/>
  <c r="B1405" i="55" s="1"/>
  <c r="D1544" i="55"/>
  <c r="B1544" i="55" s="1"/>
  <c r="D1209" i="55"/>
  <c r="D1413" i="55" s="1"/>
  <c r="D1552" i="55"/>
  <c r="D1217" i="55"/>
  <c r="D1421" i="55" s="1"/>
  <c r="B1421" i="55" s="1"/>
  <c r="D1560" i="55"/>
  <c r="D1225" i="55"/>
  <c r="D1429" i="55" s="1"/>
  <c r="B1429" i="55" s="1"/>
  <c r="D1568" i="55"/>
  <c r="D1233" i="55"/>
  <c r="D1437" i="55" s="1"/>
  <c r="B1437" i="55" s="1"/>
  <c r="D1576" i="55"/>
  <c r="D1241" i="55"/>
  <c r="D1584" i="55"/>
  <c r="D1249" i="55"/>
  <c r="D1592" i="55"/>
  <c r="B1592" i="55" s="1"/>
  <c r="C1224" i="55"/>
  <c r="C1428" i="55" s="1"/>
  <c r="A1428" i="55" s="1"/>
  <c r="C1567" i="55"/>
  <c r="C1168" i="55"/>
  <c r="C1372" i="55" s="1"/>
  <c r="C1511" i="55"/>
  <c r="C1104" i="55"/>
  <c r="C1308" i="55" s="1"/>
  <c r="A1308" i="55" s="1"/>
  <c r="C1447" i="55"/>
  <c r="M1447" i="55" s="1"/>
  <c r="D1149" i="55"/>
  <c r="D1353" i="55" s="1"/>
  <c r="B1353" i="55" s="1"/>
  <c r="A1353" i="55" s="1"/>
  <c r="D1492" i="55"/>
  <c r="B1492" i="55" s="1"/>
  <c r="D1197" i="55"/>
  <c r="D1401" i="55" s="1"/>
  <c r="B1401" i="55" s="1"/>
  <c r="A1401" i="55" s="1"/>
  <c r="D1540" i="55"/>
  <c r="B1540" i="55" s="1"/>
  <c r="D1253" i="55"/>
  <c r="D1596" i="55"/>
  <c r="B1596" i="55" s="1"/>
  <c r="C1251" i="55"/>
  <c r="C1594" i="55"/>
  <c r="C1243" i="55"/>
  <c r="C1586" i="55"/>
  <c r="C1235" i="55"/>
  <c r="C1439" i="55" s="1"/>
  <c r="C1578" i="55"/>
  <c r="C1227" i="55"/>
  <c r="C1431" i="55" s="1"/>
  <c r="C1570" i="55"/>
  <c r="C1219" i="55"/>
  <c r="C1423" i="55" s="1"/>
  <c r="C1562" i="55"/>
  <c r="C1211" i="55"/>
  <c r="C1415" i="55" s="1"/>
  <c r="C1554" i="55"/>
  <c r="C1203" i="55"/>
  <c r="C1407" i="55" s="1"/>
  <c r="C1546" i="55"/>
  <c r="C1195" i="55"/>
  <c r="C1399" i="55" s="1"/>
  <c r="C1538" i="55"/>
  <c r="C1187" i="55"/>
  <c r="C1391" i="55" s="1"/>
  <c r="C1530" i="55"/>
  <c r="C1179" i="55"/>
  <c r="C1383" i="55" s="1"/>
  <c r="C1522" i="55"/>
  <c r="C1171" i="55"/>
  <c r="C1375" i="55" s="1"/>
  <c r="C1514" i="55"/>
  <c r="C1163" i="55"/>
  <c r="C1367" i="55" s="1"/>
  <c r="C1506" i="55"/>
  <c r="C1155" i="55"/>
  <c r="C1359" i="55" s="1"/>
  <c r="C1498" i="55"/>
  <c r="C1147" i="55"/>
  <c r="C1351" i="55" s="1"/>
  <c r="C1490" i="55"/>
  <c r="C1139" i="55"/>
  <c r="C1343" i="55" s="1"/>
  <c r="C1482" i="55"/>
  <c r="C1131" i="55"/>
  <c r="C1335" i="55" s="1"/>
  <c r="C1474" i="55"/>
  <c r="C1123" i="55"/>
  <c r="C1327" i="55" s="1"/>
  <c r="C1466" i="55"/>
  <c r="C1115" i="55"/>
  <c r="C1319" i="55" s="1"/>
  <c r="C1458" i="55"/>
  <c r="C1107" i="55"/>
  <c r="C1311" i="55" s="1"/>
  <c r="C1450" i="55"/>
  <c r="C1099" i="55"/>
  <c r="C1303" i="55" s="1"/>
  <c r="C1442" i="55"/>
  <c r="D1106" i="55"/>
  <c r="D1310" i="55" s="1"/>
  <c r="B1310" i="55" s="1"/>
  <c r="D1449" i="55"/>
  <c r="D1114" i="55"/>
  <c r="D1318" i="55" s="1"/>
  <c r="B1318" i="55" s="1"/>
  <c r="D1457" i="55"/>
  <c r="D1122" i="55"/>
  <c r="D1326" i="55" s="1"/>
  <c r="B1326" i="55" s="1"/>
  <c r="D1465" i="55"/>
  <c r="D1130" i="55"/>
  <c r="D1334" i="55" s="1"/>
  <c r="B1334" i="55" s="1"/>
  <c r="D1473" i="55"/>
  <c r="B1473" i="55" s="1"/>
  <c r="D1138" i="55"/>
  <c r="D1342" i="55" s="1"/>
  <c r="B1342" i="55" s="1"/>
  <c r="D1481" i="55"/>
  <c r="D1146" i="55"/>
  <c r="D1350" i="55" s="1"/>
  <c r="D1489" i="55"/>
  <c r="D1154" i="55"/>
  <c r="D1358" i="55" s="1"/>
  <c r="D1497" i="55"/>
  <c r="B1497" i="55" s="1"/>
  <c r="D1162" i="55"/>
  <c r="D1366" i="55" s="1"/>
  <c r="D1505" i="55"/>
  <c r="D1170" i="55"/>
  <c r="D1374" i="55" s="1"/>
  <c r="D1513" i="55"/>
  <c r="B1513" i="55" s="1"/>
  <c r="D1178" i="55"/>
  <c r="D1382" i="55" s="1"/>
  <c r="D1521" i="55"/>
  <c r="B1521" i="55" s="1"/>
  <c r="D1186" i="55"/>
  <c r="D1390" i="55" s="1"/>
  <c r="B1390" i="55" s="1"/>
  <c r="D1529" i="55"/>
  <c r="B1529" i="55" s="1"/>
  <c r="D1194" i="55"/>
  <c r="D1398" i="55" s="1"/>
  <c r="B1398" i="55" s="1"/>
  <c r="D1537" i="55"/>
  <c r="B1537" i="55" s="1"/>
  <c r="D1202" i="55"/>
  <c r="D1406" i="55" s="1"/>
  <c r="B1406" i="55" s="1"/>
  <c r="D1545" i="55"/>
  <c r="B1545" i="55" s="1"/>
  <c r="D1210" i="55"/>
  <c r="D1414" i="55" s="1"/>
  <c r="B1414" i="55" s="1"/>
  <c r="D1553" i="55"/>
  <c r="D1218" i="55"/>
  <c r="D1422" i="55" s="1"/>
  <c r="B1422" i="55" s="1"/>
  <c r="D1561" i="55"/>
  <c r="D1226" i="55"/>
  <c r="D1430" i="55" s="1"/>
  <c r="B1430" i="55" s="1"/>
  <c r="D1569" i="55"/>
  <c r="D1234" i="55"/>
  <c r="D1438" i="55" s="1"/>
  <c r="B1438" i="55" s="1"/>
  <c r="D1577" i="55"/>
  <c r="D1242" i="55"/>
  <c r="D1585" i="55"/>
  <c r="D1250" i="55"/>
  <c r="D1593" i="55"/>
  <c r="C1232" i="55"/>
  <c r="C1436" i="55" s="1"/>
  <c r="A1436" i="55" s="1"/>
  <c r="C1575" i="55"/>
  <c r="M1575" i="55" s="1"/>
  <c r="C1184" i="55"/>
  <c r="C1388" i="55" s="1"/>
  <c r="C1527" i="55"/>
  <c r="C1136" i="55"/>
  <c r="C1340" i="55" s="1"/>
  <c r="C1479" i="55"/>
  <c r="D1117" i="55"/>
  <c r="D1321" i="55" s="1"/>
  <c r="B1321" i="55" s="1"/>
  <c r="D1460" i="55"/>
  <c r="B1460" i="55" s="1"/>
  <c r="D1173" i="55"/>
  <c r="D1377" i="55" s="1"/>
  <c r="B1377" i="55" s="1"/>
  <c r="D1516" i="55"/>
  <c r="B1516" i="55" s="1"/>
  <c r="D1229" i="55"/>
  <c r="D1433" i="55" s="1"/>
  <c r="B1433" i="55" s="1"/>
  <c r="A1433" i="55" s="1"/>
  <c r="D1572" i="55"/>
  <c r="C1250" i="55"/>
  <c r="C1593" i="55"/>
  <c r="C1242" i="55"/>
  <c r="C1585" i="55"/>
  <c r="C1234" i="55"/>
  <c r="C1438" i="55" s="1"/>
  <c r="C1577" i="55"/>
  <c r="C1226" i="55"/>
  <c r="C1430" i="55" s="1"/>
  <c r="A1430" i="55" s="1"/>
  <c r="C1569" i="55"/>
  <c r="C1218" i="55"/>
  <c r="C1422" i="55" s="1"/>
  <c r="A1422" i="55" s="1"/>
  <c r="C1561" i="55"/>
  <c r="C1210" i="55"/>
  <c r="C1414" i="55" s="1"/>
  <c r="C1553" i="55"/>
  <c r="C1202" i="55"/>
  <c r="C1406" i="55" s="1"/>
  <c r="C1545" i="55"/>
  <c r="C1194" i="55"/>
  <c r="C1398" i="55" s="1"/>
  <c r="C1537" i="55"/>
  <c r="C1186" i="55"/>
  <c r="C1390" i="55" s="1"/>
  <c r="C1529" i="55"/>
  <c r="C1178" i="55"/>
  <c r="C1382" i="55" s="1"/>
  <c r="C1521" i="55"/>
  <c r="C1170" i="55"/>
  <c r="C1374" i="55" s="1"/>
  <c r="C1513" i="55"/>
  <c r="C1162" i="55"/>
  <c r="C1366" i="55" s="1"/>
  <c r="C1505" i="55"/>
  <c r="C1154" i="55"/>
  <c r="C1358" i="55" s="1"/>
  <c r="C1497" i="55"/>
  <c r="C1146" i="55"/>
  <c r="C1350" i="55" s="1"/>
  <c r="C1489" i="55"/>
  <c r="C1138" i="55"/>
  <c r="C1342" i="55" s="1"/>
  <c r="C1481" i="55"/>
  <c r="C1130" i="55"/>
  <c r="C1334" i="55" s="1"/>
  <c r="C1473" i="55"/>
  <c r="C1122" i="55"/>
  <c r="C1326" i="55" s="1"/>
  <c r="C1465" i="55"/>
  <c r="C1114" i="55"/>
  <c r="C1318" i="55" s="1"/>
  <c r="C1457" i="55"/>
  <c r="C1106" i="55"/>
  <c r="C1310" i="55" s="1"/>
  <c r="C1449" i="55"/>
  <c r="D1099" i="55"/>
  <c r="D1303" i="55" s="1"/>
  <c r="B1303" i="55" s="1"/>
  <c r="A1303" i="55" s="1"/>
  <c r="D1442" i="55"/>
  <c r="B1442" i="55" s="1"/>
  <c r="D1107" i="55"/>
  <c r="D1311" i="55" s="1"/>
  <c r="B1311" i="55" s="1"/>
  <c r="D1450" i="55"/>
  <c r="B1450" i="55" s="1"/>
  <c r="D1115" i="55"/>
  <c r="D1319" i="55" s="1"/>
  <c r="B1319" i="55" s="1"/>
  <c r="D1458" i="55"/>
  <c r="B1458" i="55" s="1"/>
  <c r="D1123" i="55"/>
  <c r="D1327" i="55" s="1"/>
  <c r="B1327" i="55" s="1"/>
  <c r="D1466" i="55"/>
  <c r="B1466" i="55" s="1"/>
  <c r="D1131" i="55"/>
  <c r="D1335" i="55" s="1"/>
  <c r="B1335" i="55" s="1"/>
  <c r="D1474" i="55"/>
  <c r="B1474" i="55" s="1"/>
  <c r="D1139" i="55"/>
  <c r="D1343" i="55" s="1"/>
  <c r="B1343" i="55" s="1"/>
  <c r="D1482" i="55"/>
  <c r="B1482" i="55" s="1"/>
  <c r="D1147" i="55"/>
  <c r="D1351" i="55" s="1"/>
  <c r="B1351" i="55" s="1"/>
  <c r="D1490" i="55"/>
  <c r="B1490" i="55" s="1"/>
  <c r="D1155" i="55"/>
  <c r="D1359" i="55" s="1"/>
  <c r="B1359" i="55" s="1"/>
  <c r="D1498" i="55"/>
  <c r="B1498" i="55" s="1"/>
  <c r="D1163" i="55"/>
  <c r="D1367" i="55" s="1"/>
  <c r="B1367" i="55" s="1"/>
  <c r="A1367" i="55" s="1"/>
  <c r="D1506" i="55"/>
  <c r="B1506" i="55" s="1"/>
  <c r="D1171" i="55"/>
  <c r="D1375" i="55" s="1"/>
  <c r="B1375" i="55" s="1"/>
  <c r="A1375" i="55" s="1"/>
  <c r="D1514" i="55"/>
  <c r="B1514" i="55" s="1"/>
  <c r="D1179" i="55"/>
  <c r="D1383" i="55" s="1"/>
  <c r="B1383" i="55" s="1"/>
  <c r="D1522" i="55"/>
  <c r="B1522" i="55" s="1"/>
  <c r="D1187" i="55"/>
  <c r="D1391" i="55" s="1"/>
  <c r="D1530" i="55"/>
  <c r="B1530" i="55" s="1"/>
  <c r="D1195" i="55"/>
  <c r="D1399" i="55" s="1"/>
  <c r="B1399" i="55" s="1"/>
  <c r="D1538" i="55"/>
  <c r="B1538" i="55" s="1"/>
  <c r="D1203" i="55"/>
  <c r="D1407" i="55" s="1"/>
  <c r="D1546" i="55"/>
  <c r="B1546" i="55" s="1"/>
  <c r="D1211" i="55"/>
  <c r="D1415" i="55" s="1"/>
  <c r="B1415" i="55" s="1"/>
  <c r="D1554" i="55"/>
  <c r="D1219" i="55"/>
  <c r="D1423" i="55" s="1"/>
  <c r="B1423" i="55" s="1"/>
  <c r="D1562" i="55"/>
  <c r="D1227" i="55"/>
  <c r="D1431" i="55" s="1"/>
  <c r="B1431" i="55" s="1"/>
  <c r="A1431" i="55" s="1"/>
  <c r="D1570" i="55"/>
  <c r="D1235" i="55"/>
  <c r="D1439" i="55" s="1"/>
  <c r="B1439" i="55" s="1"/>
  <c r="D1578" i="55"/>
  <c r="D1243" i="55"/>
  <c r="D1586" i="55"/>
  <c r="D1251" i="55"/>
  <c r="D1594" i="55"/>
  <c r="B1594" i="55" s="1"/>
  <c r="C1208" i="55"/>
  <c r="C1412" i="55" s="1"/>
  <c r="C1551" i="55"/>
  <c r="M1551" i="55" s="1"/>
  <c r="C1160" i="55"/>
  <c r="C1364" i="55" s="1"/>
  <c r="C1503" i="55"/>
  <c r="C1112" i="55"/>
  <c r="C1316" i="55" s="1"/>
  <c r="C1455" i="55"/>
  <c r="D1133" i="55"/>
  <c r="D1337" i="55" s="1"/>
  <c r="B1337" i="55" s="1"/>
  <c r="D1476" i="55"/>
  <c r="B1476" i="55" s="1"/>
  <c r="D1181" i="55"/>
  <c r="D1385" i="55" s="1"/>
  <c r="B1385" i="55" s="1"/>
  <c r="D1524" i="55"/>
  <c r="B1524" i="55" s="1"/>
  <c r="D1237" i="55"/>
  <c r="D1441" i="55" s="1"/>
  <c r="B1441" i="55" s="1"/>
  <c r="D1580" i="55"/>
  <c r="C1249" i="55"/>
  <c r="C1592" i="55"/>
  <c r="C1241" i="55"/>
  <c r="C1584" i="55"/>
  <c r="C1233" i="55"/>
  <c r="C1437" i="55" s="1"/>
  <c r="C1576" i="55"/>
  <c r="C1225" i="55"/>
  <c r="C1429" i="55" s="1"/>
  <c r="C1568" i="55"/>
  <c r="C1217" i="55"/>
  <c r="C1421" i="55" s="1"/>
  <c r="C1560" i="55"/>
  <c r="C1209" i="55"/>
  <c r="C1413" i="55" s="1"/>
  <c r="C1552" i="55"/>
  <c r="C1201" i="55"/>
  <c r="C1405" i="55" s="1"/>
  <c r="A1405" i="55" s="1"/>
  <c r="C1544" i="55"/>
  <c r="C1193" i="55"/>
  <c r="C1397" i="55" s="1"/>
  <c r="A1397" i="55" s="1"/>
  <c r="C1536" i="55"/>
  <c r="C1185" i="55"/>
  <c r="C1389" i="55" s="1"/>
  <c r="C1528" i="55"/>
  <c r="C1177" i="55"/>
  <c r="C1381" i="55" s="1"/>
  <c r="C1520" i="55"/>
  <c r="C1169" i="55"/>
  <c r="C1373" i="55" s="1"/>
  <c r="C1512" i="55"/>
  <c r="C1161" i="55"/>
  <c r="C1365" i="55" s="1"/>
  <c r="C1504" i="55"/>
  <c r="C1153" i="55"/>
  <c r="C1357" i="55" s="1"/>
  <c r="C1496" i="55"/>
  <c r="C1145" i="55"/>
  <c r="C1349" i="55" s="1"/>
  <c r="C1488" i="55"/>
  <c r="M1488" i="55" s="1"/>
  <c r="C1137" i="55"/>
  <c r="C1341" i="55" s="1"/>
  <c r="C1480" i="55"/>
  <c r="M1480" i="55" s="1"/>
  <c r="C1129" i="55"/>
  <c r="C1333" i="55" s="1"/>
  <c r="C1472" i="55"/>
  <c r="C1121" i="55"/>
  <c r="C1325" i="55" s="1"/>
  <c r="C1464" i="55"/>
  <c r="C1113" i="55"/>
  <c r="C1317" i="55" s="1"/>
  <c r="C1456" i="55"/>
  <c r="C1105" i="55"/>
  <c r="C1309" i="55" s="1"/>
  <c r="C1448" i="55"/>
  <c r="D1100" i="55"/>
  <c r="D1304" i="55" s="1"/>
  <c r="B1304" i="55" s="1"/>
  <c r="D1443" i="55"/>
  <c r="B1443" i="55" s="1"/>
  <c r="D1108" i="55"/>
  <c r="D1312" i="55" s="1"/>
  <c r="B1312" i="55" s="1"/>
  <c r="D1451" i="55"/>
  <c r="B1451" i="55" s="1"/>
  <c r="D1116" i="55"/>
  <c r="D1320" i="55" s="1"/>
  <c r="B1320" i="55" s="1"/>
  <c r="D1459" i="55"/>
  <c r="B1459" i="55" s="1"/>
  <c r="A1459" i="55" s="1"/>
  <c r="D1124" i="55"/>
  <c r="D1328" i="55" s="1"/>
  <c r="B1328" i="55" s="1"/>
  <c r="A1328" i="55" s="1"/>
  <c r="D1467" i="55"/>
  <c r="B1467" i="55" s="1"/>
  <c r="A1467" i="55" s="1"/>
  <c r="D1132" i="55"/>
  <c r="D1336" i="55" s="1"/>
  <c r="B1336" i="55" s="1"/>
  <c r="A1336" i="55" s="1"/>
  <c r="D1475" i="55"/>
  <c r="B1475" i="55" s="1"/>
  <c r="A1475" i="55" s="1"/>
  <c r="D1140" i="55"/>
  <c r="D1344" i="55" s="1"/>
  <c r="D1483" i="55"/>
  <c r="B1483" i="55" s="1"/>
  <c r="D1148" i="55"/>
  <c r="D1352" i="55" s="1"/>
  <c r="D1491" i="55"/>
  <c r="B1491" i="55" s="1"/>
  <c r="D1156" i="55"/>
  <c r="D1360" i="55" s="1"/>
  <c r="D1499" i="55"/>
  <c r="B1499" i="55" s="1"/>
  <c r="D1164" i="55"/>
  <c r="D1368" i="55" s="1"/>
  <c r="D1507" i="55"/>
  <c r="B1507" i="55" s="1"/>
  <c r="D1172" i="55"/>
  <c r="D1376" i="55" s="1"/>
  <c r="D1515" i="55"/>
  <c r="B1515" i="55" s="1"/>
  <c r="D1180" i="55"/>
  <c r="D1384" i="55" s="1"/>
  <c r="D1523" i="55"/>
  <c r="B1523" i="55" s="1"/>
  <c r="D1188" i="55"/>
  <c r="D1392" i="55" s="1"/>
  <c r="B1392" i="55" s="1"/>
  <c r="A1392" i="55" s="1"/>
  <c r="D1531" i="55"/>
  <c r="B1531" i="55" s="1"/>
  <c r="D1196" i="55"/>
  <c r="D1400" i="55" s="1"/>
  <c r="B1400" i="55" s="1"/>
  <c r="A1400" i="55" s="1"/>
  <c r="D1539" i="55"/>
  <c r="B1539" i="55" s="1"/>
  <c r="D1204" i="55"/>
  <c r="D1408" i="55" s="1"/>
  <c r="B1408" i="55" s="1"/>
  <c r="D1547" i="55"/>
  <c r="B1547" i="55" s="1"/>
  <c r="D1212" i="55"/>
  <c r="D1416" i="55" s="1"/>
  <c r="B1416" i="55" s="1"/>
  <c r="D1555" i="55"/>
  <c r="D1220" i="55"/>
  <c r="D1424" i="55" s="1"/>
  <c r="B1424" i="55" s="1"/>
  <c r="D1563" i="55"/>
  <c r="D1228" i="55"/>
  <c r="D1432" i="55" s="1"/>
  <c r="B1432" i="55" s="1"/>
  <c r="D1571" i="55"/>
  <c r="D1236" i="55"/>
  <c r="D1440" i="55" s="1"/>
  <c r="B1440" i="55" s="1"/>
  <c r="D1579" i="55"/>
  <c r="D1244" i="55"/>
  <c r="D1587" i="55"/>
  <c r="B1587" i="55" s="1"/>
  <c r="A1587" i="55" s="1"/>
  <c r="D1252" i="55"/>
  <c r="D1595" i="55"/>
  <c r="X88" i="54"/>
  <c r="X92" i="54"/>
  <c r="X96" i="54"/>
  <c r="X100" i="54"/>
  <c r="E412" i="56"/>
  <c r="E404" i="56"/>
  <c r="C1098" i="55"/>
  <c r="M894" i="55"/>
  <c r="E59" i="49"/>
  <c r="E61" i="49"/>
  <c r="E63" i="49"/>
  <c r="E65" i="49"/>
  <c r="E67" i="49"/>
  <c r="E69" i="49"/>
  <c r="E71" i="49"/>
  <c r="E73" i="49"/>
  <c r="E75" i="49"/>
  <c r="M1471" i="55" l="1"/>
  <c r="A1340" i="55"/>
  <c r="A1383" i="55"/>
  <c r="A1325" i="55"/>
  <c r="A1361" i="55"/>
  <c r="A1377" i="55"/>
  <c r="A1323" i="55"/>
  <c r="A1332" i="55"/>
  <c r="A1315" i="55"/>
  <c r="A1379" i="55"/>
  <c r="A1443" i="55"/>
  <c r="A1496" i="55"/>
  <c r="M1486" i="55"/>
  <c r="A1304" i="55"/>
  <c r="A1343" i="55"/>
  <c r="A1415" i="55"/>
  <c r="A1421" i="55"/>
  <c r="A1357" i="55"/>
  <c r="A1409" i="55"/>
  <c r="A1322" i="55"/>
  <c r="A1329" i="55"/>
  <c r="A1499" i="55"/>
  <c r="M1473" i="55"/>
  <c r="A1424" i="55"/>
  <c r="A1399" i="55"/>
  <c r="A1335" i="55"/>
  <c r="A1334" i="55"/>
  <c r="A1339" i="55"/>
  <c r="A1406" i="55"/>
  <c r="M1455" i="55"/>
  <c r="M1445" i="55"/>
  <c r="A1498" i="55"/>
  <c r="A1411" i="55"/>
  <c r="A1416" i="55"/>
  <c r="A1320" i="55"/>
  <c r="A1381" i="55"/>
  <c r="A1359" i="55"/>
  <c r="A1327" i="55"/>
  <c r="A1440" i="55"/>
  <c r="A1408" i="55"/>
  <c r="A1316" i="55"/>
  <c r="A1417" i="55"/>
  <c r="A1305" i="55"/>
  <c r="M1571" i="55"/>
  <c r="B1571" i="55"/>
  <c r="A1571" i="55" s="1"/>
  <c r="A1529" i="55"/>
  <c r="M1529" i="55"/>
  <c r="M1553" i="55"/>
  <c r="B1553" i="55"/>
  <c r="M1554" i="55"/>
  <c r="M1548" i="55"/>
  <c r="A1517" i="55"/>
  <c r="M1517" i="55"/>
  <c r="M1493" i="55"/>
  <c r="B1493" i="55"/>
  <c r="A1493" i="55" s="1"/>
  <c r="M1550" i="55"/>
  <c r="B1560" i="55"/>
  <c r="A1560" i="55" s="1"/>
  <c r="B1356" i="55"/>
  <c r="A1441" i="55"/>
  <c r="A1345" i="55"/>
  <c r="B1590" i="55"/>
  <c r="A1590" i="55" s="1"/>
  <c r="B1386" i="55"/>
  <c r="A1386" i="55" s="1"/>
  <c r="B1558" i="55"/>
  <c r="A1558" i="55" s="1"/>
  <c r="B1354" i="55"/>
  <c r="A1354" i="55" s="1"/>
  <c r="M1472" i="55"/>
  <c r="A1472" i="55"/>
  <c r="M1479" i="55"/>
  <c r="A1479" i="55"/>
  <c r="M1515" i="55"/>
  <c r="A1515" i="55"/>
  <c r="B1611" i="55"/>
  <c r="A1611" i="55" s="1"/>
  <c r="B1407" i="55"/>
  <c r="B1586" i="55"/>
  <c r="B1382" i="55"/>
  <c r="A1382" i="55" s="1"/>
  <c r="B1554" i="55"/>
  <c r="A1554" i="55" s="1"/>
  <c r="B1350" i="55"/>
  <c r="A1350" i="55" s="1"/>
  <c r="B1593" i="55"/>
  <c r="A1593" i="55" s="1"/>
  <c r="B1389" i="55"/>
  <c r="A1389" i="55" s="1"/>
  <c r="M1563" i="55"/>
  <c r="B1563" i="55"/>
  <c r="M1448" i="55"/>
  <c r="A1448" i="55"/>
  <c r="A1512" i="55"/>
  <c r="M1512" i="55"/>
  <c r="A1544" i="55"/>
  <c r="M1544" i="55"/>
  <c r="M1576" i="55"/>
  <c r="A1537" i="55"/>
  <c r="M1537" i="55"/>
  <c r="A1527" i="55"/>
  <c r="M1527" i="55"/>
  <c r="M1577" i="55"/>
  <c r="B1577" i="55"/>
  <c r="A1577" i="55" s="1"/>
  <c r="M1481" i="55"/>
  <c r="B1481" i="55"/>
  <c r="M1449" i="55"/>
  <c r="B1449" i="55"/>
  <c r="A1449" i="55" s="1"/>
  <c r="M1466" i="55"/>
  <c r="A1466" i="55"/>
  <c r="M1498" i="55"/>
  <c r="A1530" i="55"/>
  <c r="M1530" i="55"/>
  <c r="M1562" i="55"/>
  <c r="A1594" i="55"/>
  <c r="M1594" i="55"/>
  <c r="A1488" i="55"/>
  <c r="M1459" i="55"/>
  <c r="M1491" i="55"/>
  <c r="A1491" i="55"/>
  <c r="A1523" i="55"/>
  <c r="M1523" i="55"/>
  <c r="M1587" i="55"/>
  <c r="A1551" i="55"/>
  <c r="A1455" i="55"/>
  <c r="M1460" i="55"/>
  <c r="A1460" i="55"/>
  <c r="A1492" i="55"/>
  <c r="M1492" i="55"/>
  <c r="A1524" i="55"/>
  <c r="M1524" i="55"/>
  <c r="M1556" i="55"/>
  <c r="M1588" i="55"/>
  <c r="A1486" i="55"/>
  <c r="M1525" i="55"/>
  <c r="A1525" i="55"/>
  <c r="M1557" i="55"/>
  <c r="A1557" i="55"/>
  <c r="A1535" i="55"/>
  <c r="M1535" i="55"/>
  <c r="M1581" i="55"/>
  <c r="B1581" i="55"/>
  <c r="A1581" i="55" s="1"/>
  <c r="M1549" i="55"/>
  <c r="B1549" i="55"/>
  <c r="A1549" i="55" s="1"/>
  <c r="M1485" i="55"/>
  <c r="B1485" i="55"/>
  <c r="A1485" i="55" s="1"/>
  <c r="M1453" i="55"/>
  <c r="B1453" i="55"/>
  <c r="A1453" i="55" s="1"/>
  <c r="M1462" i="55"/>
  <c r="A1462" i="55"/>
  <c r="M1494" i="55"/>
  <c r="A1494" i="55"/>
  <c r="A1526" i="55"/>
  <c r="M1526" i="55"/>
  <c r="M1558" i="55"/>
  <c r="M1590" i="55"/>
  <c r="M1463" i="55"/>
  <c r="C1302" i="55"/>
  <c r="A1302" i="55" s="1"/>
  <c r="C1645" i="55"/>
  <c r="M1536" i="55"/>
  <c r="A1536" i="55"/>
  <c r="M1585" i="55"/>
  <c r="B1585" i="55"/>
  <c r="A1585" i="55" s="1"/>
  <c r="M1457" i="55"/>
  <c r="B1457" i="55"/>
  <c r="A1457" i="55" s="1"/>
  <c r="A1451" i="55"/>
  <c r="M1451" i="55"/>
  <c r="A1516" i="55"/>
  <c r="M1516" i="55"/>
  <c r="M1454" i="55"/>
  <c r="A1454" i="55"/>
  <c r="B1572" i="55"/>
  <c r="A1572" i="55" s="1"/>
  <c r="B1368" i="55"/>
  <c r="A1368" i="55" s="1"/>
  <c r="A1388" i="55"/>
  <c r="B1578" i="55"/>
  <c r="A1578" i="55" s="1"/>
  <c r="B1374" i="55"/>
  <c r="A1374" i="55" s="1"/>
  <c r="A1342" i="55"/>
  <c r="A1310" i="55"/>
  <c r="A1423" i="55"/>
  <c r="B1617" i="55"/>
  <c r="A1617" i="55" s="1"/>
  <c r="B1413" i="55"/>
  <c r="A1413" i="55" s="1"/>
  <c r="A1349" i="55"/>
  <c r="A1317" i="55"/>
  <c r="A1313" i="55"/>
  <c r="A1412" i="55"/>
  <c r="B1584" i="55"/>
  <c r="A1584" i="55" s="1"/>
  <c r="B1380" i="55"/>
  <c r="A1380" i="55" s="1"/>
  <c r="B1552" i="55"/>
  <c r="A1552" i="55" s="1"/>
  <c r="B1348" i="55"/>
  <c r="A1348" i="55" s="1"/>
  <c r="A1321" i="55"/>
  <c r="A1385" i="55"/>
  <c r="A1347" i="55"/>
  <c r="A1418" i="55"/>
  <c r="A1396" i="55"/>
  <c r="A1410" i="55"/>
  <c r="B1582" i="55"/>
  <c r="B1378" i="55"/>
  <c r="A1378" i="55" s="1"/>
  <c r="B1550" i="55"/>
  <c r="A1550" i="55" s="1"/>
  <c r="B1346" i="55"/>
  <c r="A1346" i="55" s="1"/>
  <c r="A1314" i="55"/>
  <c r="A1387" i="55"/>
  <c r="A1419" i="55"/>
  <c r="A1324" i="55"/>
  <c r="M1503" i="55"/>
  <c r="A1503" i="55"/>
  <c r="A1522" i="55"/>
  <c r="M1522" i="55"/>
  <c r="M1580" i="55"/>
  <c r="B1564" i="55"/>
  <c r="B1360" i="55"/>
  <c r="A1360" i="55" s="1"/>
  <c r="M1555" i="55"/>
  <c r="B1555" i="55"/>
  <c r="A1555" i="55" s="1"/>
  <c r="M1456" i="55"/>
  <c r="A1456" i="55"/>
  <c r="M1520" i="55"/>
  <c r="A1520" i="55"/>
  <c r="M1552" i="55"/>
  <c r="M1584" i="55"/>
  <c r="A1481" i="55"/>
  <c r="A1513" i="55"/>
  <c r="M1513" i="55"/>
  <c r="A1545" i="55"/>
  <c r="M1545" i="55"/>
  <c r="M1569" i="55"/>
  <c r="B1569" i="55"/>
  <c r="A1569" i="55" s="1"/>
  <c r="M1505" i="55"/>
  <c r="B1505" i="55"/>
  <c r="A1505" i="55" s="1"/>
  <c r="A1473" i="55"/>
  <c r="M1442" i="55"/>
  <c r="A1442" i="55"/>
  <c r="M1474" i="55"/>
  <c r="A1474" i="55"/>
  <c r="M1506" i="55"/>
  <c r="A1506" i="55"/>
  <c r="A1538" i="55"/>
  <c r="M1538" i="55"/>
  <c r="M1570" i="55"/>
  <c r="A1511" i="55"/>
  <c r="M1511" i="55"/>
  <c r="A1480" i="55"/>
  <c r="M1467" i="55"/>
  <c r="M1499" i="55"/>
  <c r="M1531" i="55"/>
  <c r="A1531" i="55"/>
  <c r="A1563" i="55"/>
  <c r="M1595" i="55"/>
  <c r="M1487" i="55"/>
  <c r="A1487" i="55"/>
  <c r="A1575" i="55"/>
  <c r="A1447" i="55"/>
  <c r="M1468" i="55"/>
  <c r="A1468" i="55"/>
  <c r="M1500" i="55"/>
  <c r="A1500" i="55"/>
  <c r="M1532" i="55"/>
  <c r="A1532" i="55"/>
  <c r="A1564" i="55"/>
  <c r="M1564" i="55"/>
  <c r="A1596" i="55"/>
  <c r="M1596" i="55"/>
  <c r="M1495" i="55"/>
  <c r="A1495" i="55"/>
  <c r="A1533" i="55"/>
  <c r="M1533" i="55"/>
  <c r="M1591" i="55"/>
  <c r="A1591" i="55"/>
  <c r="M1573" i="55"/>
  <c r="B1573" i="55"/>
  <c r="A1573" i="55" s="1"/>
  <c r="M1477" i="55"/>
  <c r="B1477" i="55"/>
  <c r="A1477" i="55" s="1"/>
  <c r="A1445" i="55"/>
  <c r="M1470" i="55"/>
  <c r="A1470" i="55"/>
  <c r="M1502" i="55"/>
  <c r="A1502" i="55"/>
  <c r="M1534" i="55"/>
  <c r="A1534" i="55"/>
  <c r="M1566" i="55"/>
  <c r="M1519" i="55"/>
  <c r="A1519" i="55"/>
  <c r="M1568" i="55"/>
  <c r="M1497" i="55"/>
  <c r="A1497" i="55"/>
  <c r="M1489" i="55"/>
  <c r="B1489" i="55"/>
  <c r="A1489" i="55" s="1"/>
  <c r="A1547" i="55"/>
  <c r="M1547" i="55"/>
  <c r="A1484" i="55"/>
  <c r="M1484" i="55"/>
  <c r="M1589" i="55"/>
  <c r="B1589" i="55"/>
  <c r="A1589" i="55" s="1"/>
  <c r="A1582" i="55"/>
  <c r="M1582" i="55"/>
  <c r="B1588" i="55"/>
  <c r="A1588" i="55" s="1"/>
  <c r="B1384" i="55"/>
  <c r="A1384" i="55" s="1"/>
  <c r="B1556" i="55"/>
  <c r="A1556" i="55" s="1"/>
  <c r="B1352" i="55"/>
  <c r="A1352" i="55" s="1"/>
  <c r="B1595" i="55"/>
  <c r="A1595" i="55" s="1"/>
  <c r="B1391" i="55"/>
  <c r="A1391" i="55" s="1"/>
  <c r="A1438" i="55"/>
  <c r="A1398" i="55"/>
  <c r="B1570" i="55"/>
  <c r="A1570" i="55" s="1"/>
  <c r="B1366" i="55"/>
  <c r="A1366" i="55" s="1"/>
  <c r="A1437" i="55"/>
  <c r="A1373" i="55"/>
  <c r="A1341" i="55"/>
  <c r="A1309" i="55"/>
  <c r="A1404" i="55"/>
  <c r="B1576" i="55"/>
  <c r="A1576" i="55" s="1"/>
  <c r="B1372" i="55"/>
  <c r="A1372" i="55" s="1"/>
  <c r="A1356" i="55"/>
  <c r="B1607" i="55"/>
  <c r="A1607" i="55" s="1"/>
  <c r="B1403" i="55"/>
  <c r="A1403" i="55" s="1"/>
  <c r="A1394" i="55"/>
  <c r="A1426" i="55"/>
  <c r="A1434" i="55"/>
  <c r="A1402" i="55"/>
  <c r="B1574" i="55"/>
  <c r="B1370" i="55"/>
  <c r="A1370" i="55" s="1"/>
  <c r="A1338" i="55"/>
  <c r="A1331" i="55"/>
  <c r="A1395" i="55"/>
  <c r="A1427" i="55"/>
  <c r="A1425" i="55"/>
  <c r="M1490" i="55"/>
  <c r="A1490" i="55"/>
  <c r="A1586" i="55"/>
  <c r="M1586" i="55"/>
  <c r="M1483" i="55"/>
  <c r="A1483" i="55"/>
  <c r="M1452" i="55"/>
  <c r="A1452" i="55"/>
  <c r="M1461" i="55"/>
  <c r="B1461" i="55"/>
  <c r="A1461" i="55" s="1"/>
  <c r="M1518" i="55"/>
  <c r="A1518" i="55"/>
  <c r="M1579" i="55"/>
  <c r="B1579" i="55"/>
  <c r="A1579" i="55" s="1"/>
  <c r="M1464" i="55"/>
  <c r="A1464" i="55"/>
  <c r="M1496" i="55"/>
  <c r="A1528" i="55"/>
  <c r="M1528" i="55"/>
  <c r="M1560" i="55"/>
  <c r="A1592" i="55"/>
  <c r="M1592" i="55"/>
  <c r="A1521" i="55"/>
  <c r="M1521" i="55"/>
  <c r="A1553" i="55"/>
  <c r="M1561" i="55"/>
  <c r="B1561" i="55"/>
  <c r="A1561" i="55" s="1"/>
  <c r="M1465" i="55"/>
  <c r="B1465" i="55"/>
  <c r="A1465" i="55" s="1"/>
  <c r="A1450" i="55"/>
  <c r="M1450" i="55"/>
  <c r="M1482" i="55"/>
  <c r="A1482" i="55"/>
  <c r="A1514" i="55"/>
  <c r="M1514" i="55"/>
  <c r="A1546" i="55"/>
  <c r="M1546" i="55"/>
  <c r="M1578" i="55"/>
  <c r="M1567" i="55"/>
  <c r="A1567" i="55"/>
  <c r="M1443" i="55"/>
  <c r="M1475" i="55"/>
  <c r="A1507" i="55"/>
  <c r="M1507" i="55"/>
  <c r="M1539" i="55"/>
  <c r="A1539" i="55"/>
  <c r="A1543" i="55"/>
  <c r="M1543" i="55"/>
  <c r="A1471" i="55"/>
  <c r="M1444" i="55"/>
  <c r="A1444" i="55"/>
  <c r="M1476" i="55"/>
  <c r="A1476" i="55"/>
  <c r="M1508" i="55"/>
  <c r="A1508" i="55"/>
  <c r="A1540" i="55"/>
  <c r="M1540" i="55"/>
  <c r="M1572" i="55"/>
  <c r="M1559" i="55"/>
  <c r="A1509" i="55"/>
  <c r="M1509" i="55"/>
  <c r="M1541" i="55"/>
  <c r="A1541" i="55"/>
  <c r="M1565" i="55"/>
  <c r="B1565" i="55"/>
  <c r="A1565" i="55" s="1"/>
  <c r="M1501" i="55"/>
  <c r="B1501" i="55"/>
  <c r="A1501" i="55" s="1"/>
  <c r="M1469" i="55"/>
  <c r="B1469" i="55"/>
  <c r="A1469" i="55" s="1"/>
  <c r="A1446" i="55"/>
  <c r="M1446" i="55"/>
  <c r="A1478" i="55"/>
  <c r="M1478" i="55"/>
  <c r="A1510" i="55"/>
  <c r="M1510" i="55"/>
  <c r="M1542" i="55"/>
  <c r="A1542" i="55"/>
  <c r="A1574" i="55"/>
  <c r="M1574" i="55"/>
  <c r="M1583" i="55"/>
  <c r="A1504" i="55"/>
  <c r="M1504" i="55"/>
  <c r="M1593" i="55"/>
  <c r="M1458" i="55"/>
  <c r="A1458" i="55"/>
  <c r="B1580" i="55"/>
  <c r="A1580" i="55" s="1"/>
  <c r="B1376" i="55"/>
  <c r="A1376" i="55" s="1"/>
  <c r="B1548" i="55"/>
  <c r="A1548" i="55" s="1"/>
  <c r="B1344" i="55"/>
  <c r="A1344" i="55" s="1"/>
  <c r="A1312" i="55"/>
  <c r="A1351" i="55"/>
  <c r="A1319" i="55"/>
  <c r="A1318" i="55"/>
  <c r="A1414" i="55"/>
  <c r="A1390" i="55"/>
  <c r="B1562" i="55"/>
  <c r="A1562" i="55" s="1"/>
  <c r="B1358" i="55"/>
  <c r="A1358" i="55" s="1"/>
  <c r="A1326" i="55"/>
  <c r="A1311" i="55"/>
  <c r="A1407" i="55"/>
  <c r="A1439" i="55"/>
  <c r="A1429" i="55"/>
  <c r="A1365" i="55"/>
  <c r="A1333" i="55"/>
  <c r="A1432" i="55"/>
  <c r="B1568" i="55"/>
  <c r="A1568" i="55" s="1"/>
  <c r="B1364" i="55"/>
  <c r="A1364" i="55" s="1"/>
  <c r="A1337" i="55"/>
  <c r="A1420" i="55"/>
  <c r="B1566" i="55"/>
  <c r="A1566" i="55" s="1"/>
  <c r="B1362" i="55"/>
  <c r="A1362" i="55" s="1"/>
  <c r="A1330" i="55"/>
  <c r="A1369" i="55"/>
  <c r="E472" i="56"/>
  <c r="E480" i="56"/>
  <c r="M1098" i="55"/>
  <c r="I1441" i="55"/>
  <c r="R1441" i="55"/>
  <c r="B895" i="55"/>
  <c r="A895" i="55" s="1"/>
  <c r="B896" i="55"/>
  <c r="A896" i="55" s="1"/>
  <c r="B897" i="55"/>
  <c r="A897" i="55" s="1"/>
  <c r="B898" i="55"/>
  <c r="A898" i="55" s="1"/>
  <c r="B899" i="55"/>
  <c r="A899" i="55" s="1"/>
  <c r="B900" i="55"/>
  <c r="A900" i="55" s="1"/>
  <c r="B901" i="55"/>
  <c r="A901" i="55" s="1"/>
  <c r="B902" i="55"/>
  <c r="A902" i="55" s="1"/>
  <c r="B903" i="55"/>
  <c r="A903" i="55" s="1"/>
  <c r="B904" i="55"/>
  <c r="A904" i="55" s="1"/>
  <c r="B905" i="55"/>
  <c r="A905" i="55" s="1"/>
  <c r="B906" i="55"/>
  <c r="A906" i="55" s="1"/>
  <c r="B907" i="55"/>
  <c r="A907" i="55" s="1"/>
  <c r="B908" i="55"/>
  <c r="A908" i="55" s="1"/>
  <c r="B909" i="55"/>
  <c r="A909" i="55" s="1"/>
  <c r="B910" i="55"/>
  <c r="A910" i="55" s="1"/>
  <c r="B911" i="55"/>
  <c r="A911" i="55" s="1"/>
  <c r="B912" i="55"/>
  <c r="A912" i="55" s="1"/>
  <c r="B913" i="55"/>
  <c r="A913" i="55" s="1"/>
  <c r="B914" i="55"/>
  <c r="A914" i="55" s="1"/>
  <c r="B915" i="55"/>
  <c r="A915" i="55" s="1"/>
  <c r="B916" i="55"/>
  <c r="A916" i="55" s="1"/>
  <c r="B917" i="55"/>
  <c r="A917" i="55" s="1"/>
  <c r="B918" i="55"/>
  <c r="A918" i="55" s="1"/>
  <c r="B919" i="55"/>
  <c r="A919" i="55" s="1"/>
  <c r="B920" i="55"/>
  <c r="A920" i="55" s="1"/>
  <c r="B921" i="55"/>
  <c r="A921" i="55" s="1"/>
  <c r="B922" i="55"/>
  <c r="A922" i="55" s="1"/>
  <c r="B923" i="55"/>
  <c r="A923" i="55" s="1"/>
  <c r="B924" i="55"/>
  <c r="A924" i="55" s="1"/>
  <c r="B925" i="55"/>
  <c r="A925" i="55" s="1"/>
  <c r="B926" i="55"/>
  <c r="A926" i="55" s="1"/>
  <c r="B927" i="55"/>
  <c r="A927" i="55" s="1"/>
  <c r="B928" i="55"/>
  <c r="A928" i="55" s="1"/>
  <c r="B929" i="55"/>
  <c r="A929" i="55" s="1"/>
  <c r="B930" i="55"/>
  <c r="A930" i="55" s="1"/>
  <c r="B931" i="55"/>
  <c r="A931" i="55" s="1"/>
  <c r="B932" i="55"/>
  <c r="A932" i="55" s="1"/>
  <c r="B933" i="55"/>
  <c r="A933" i="55" s="1"/>
  <c r="B934" i="55"/>
  <c r="A934" i="55" s="1"/>
  <c r="B935" i="55"/>
  <c r="A935" i="55" s="1"/>
  <c r="B936" i="55"/>
  <c r="A936" i="55" s="1"/>
  <c r="B937" i="55"/>
  <c r="A937" i="55" s="1"/>
  <c r="B938" i="55"/>
  <c r="A938" i="55" s="1"/>
  <c r="B939" i="55"/>
  <c r="A939" i="55" s="1"/>
  <c r="B940" i="55"/>
  <c r="A940" i="55" s="1"/>
  <c r="B941" i="55"/>
  <c r="A941" i="55" s="1"/>
  <c r="B942" i="55"/>
  <c r="A942" i="55" s="1"/>
  <c r="B943" i="55"/>
  <c r="A943" i="55" s="1"/>
  <c r="B944" i="55"/>
  <c r="A944" i="55" s="1"/>
  <c r="B945" i="55"/>
  <c r="A945" i="55" s="1"/>
  <c r="B946" i="55"/>
  <c r="A946" i="55" s="1"/>
  <c r="B947" i="55"/>
  <c r="A947" i="55" s="1"/>
  <c r="B948" i="55"/>
  <c r="A948" i="55" s="1"/>
  <c r="B949" i="55"/>
  <c r="A949" i="55" s="1"/>
  <c r="B950" i="55"/>
  <c r="A950" i="55" s="1"/>
  <c r="B951" i="55"/>
  <c r="A951" i="55" s="1"/>
  <c r="B952" i="55"/>
  <c r="A952" i="55" s="1"/>
  <c r="B953" i="55"/>
  <c r="A953" i="55" s="1"/>
  <c r="B954" i="55"/>
  <c r="A954" i="55" s="1"/>
  <c r="B955" i="55"/>
  <c r="A955" i="55" s="1"/>
  <c r="B956" i="55"/>
  <c r="A956" i="55" s="1"/>
  <c r="B957" i="55"/>
  <c r="A957" i="55" s="1"/>
  <c r="B958" i="55"/>
  <c r="A958" i="55" s="1"/>
  <c r="B959" i="55"/>
  <c r="A959" i="55" s="1"/>
  <c r="B960" i="55"/>
  <c r="A960" i="55" s="1"/>
  <c r="B961" i="55"/>
  <c r="A961" i="55" s="1"/>
  <c r="B962" i="55"/>
  <c r="A962" i="55" s="1"/>
  <c r="B963" i="55"/>
  <c r="A963" i="55" s="1"/>
  <c r="B964" i="55"/>
  <c r="A964" i="55" s="1"/>
  <c r="B965" i="55"/>
  <c r="A965" i="55" s="1"/>
  <c r="B966" i="55"/>
  <c r="A966" i="55" s="1"/>
  <c r="B967" i="55"/>
  <c r="A967" i="55" s="1"/>
  <c r="B968" i="55"/>
  <c r="A968" i="55" s="1"/>
  <c r="B969" i="55"/>
  <c r="A969" i="55" s="1"/>
  <c r="B970" i="55"/>
  <c r="A970" i="55" s="1"/>
  <c r="B971" i="55"/>
  <c r="A971" i="55" s="1"/>
  <c r="B972" i="55"/>
  <c r="A972" i="55" s="1"/>
  <c r="B973" i="55"/>
  <c r="A973" i="55" s="1"/>
  <c r="B974" i="55"/>
  <c r="A974" i="55" s="1"/>
  <c r="B975" i="55"/>
  <c r="A975" i="55" s="1"/>
  <c r="B976" i="55"/>
  <c r="A976" i="55" s="1"/>
  <c r="B977" i="55"/>
  <c r="A977" i="55" s="1"/>
  <c r="B978" i="55"/>
  <c r="A978" i="55" s="1"/>
  <c r="B979" i="55"/>
  <c r="A979" i="55" s="1"/>
  <c r="B980" i="55"/>
  <c r="A980" i="55" s="1"/>
  <c r="B981" i="55"/>
  <c r="A981" i="55" s="1"/>
  <c r="B982" i="55"/>
  <c r="A982" i="55" s="1"/>
  <c r="B983" i="55"/>
  <c r="A983" i="55" s="1"/>
  <c r="B984" i="55"/>
  <c r="A984" i="55" s="1"/>
  <c r="B985" i="55"/>
  <c r="A985" i="55" s="1"/>
  <c r="B986" i="55"/>
  <c r="A986" i="55" s="1"/>
  <c r="B987" i="55"/>
  <c r="A987" i="55" s="1"/>
  <c r="B988" i="55"/>
  <c r="A988" i="55" s="1"/>
  <c r="B989" i="55"/>
  <c r="A989" i="55" s="1"/>
  <c r="B990" i="55"/>
  <c r="A990" i="55" s="1"/>
  <c r="B991" i="55"/>
  <c r="A991" i="55" s="1"/>
  <c r="B992" i="55"/>
  <c r="A992" i="55" s="1"/>
  <c r="B993" i="55"/>
  <c r="A993" i="55" s="1"/>
  <c r="B994" i="55"/>
  <c r="A994" i="55" s="1"/>
  <c r="B995" i="55"/>
  <c r="A995" i="55" s="1"/>
  <c r="B996" i="55"/>
  <c r="A996" i="55" s="1"/>
  <c r="B997" i="55"/>
  <c r="A997" i="55" s="1"/>
  <c r="B998" i="55"/>
  <c r="A998" i="55" s="1"/>
  <c r="B999" i="55"/>
  <c r="A999" i="55" s="1"/>
  <c r="B1000" i="55"/>
  <c r="A1000" i="55" s="1"/>
  <c r="B1001" i="55"/>
  <c r="A1001" i="55" s="1"/>
  <c r="B1002" i="55"/>
  <c r="A1002" i="55" s="1"/>
  <c r="B1003" i="55"/>
  <c r="A1003" i="55" s="1"/>
  <c r="B1004" i="55"/>
  <c r="A1004" i="55" s="1"/>
  <c r="B1005" i="55"/>
  <c r="A1005" i="55" s="1"/>
  <c r="B1006" i="55"/>
  <c r="A1006" i="55" s="1"/>
  <c r="B1007" i="55"/>
  <c r="A1007" i="55" s="1"/>
  <c r="B1008" i="55"/>
  <c r="A1008" i="55" s="1"/>
  <c r="B1009" i="55"/>
  <c r="A1009" i="55" s="1"/>
  <c r="B1010" i="55"/>
  <c r="A1010" i="55" s="1"/>
  <c r="B1011" i="55"/>
  <c r="A1011" i="55" s="1"/>
  <c r="B1012" i="55"/>
  <c r="A1012" i="55" s="1"/>
  <c r="B1013" i="55"/>
  <c r="A1013" i="55" s="1"/>
  <c r="B1014" i="55"/>
  <c r="A1014" i="55" s="1"/>
  <c r="B1015" i="55"/>
  <c r="A1015" i="55" s="1"/>
  <c r="B1016" i="55"/>
  <c r="A1016" i="55" s="1"/>
  <c r="B1017" i="55"/>
  <c r="A1017" i="55" s="1"/>
  <c r="B1018" i="55"/>
  <c r="A1018" i="55" s="1"/>
  <c r="B1019" i="55"/>
  <c r="A1019" i="55" s="1"/>
  <c r="B1020" i="55"/>
  <c r="A1020" i="55" s="1"/>
  <c r="B1021" i="55"/>
  <c r="A1021" i="55" s="1"/>
  <c r="B1022" i="55"/>
  <c r="A1022" i="55" s="1"/>
  <c r="B1023" i="55"/>
  <c r="A1023" i="55" s="1"/>
  <c r="B1024" i="55"/>
  <c r="A1024" i="55" s="1"/>
  <c r="B1025" i="55"/>
  <c r="A1025" i="55" s="1"/>
  <c r="B1026" i="55"/>
  <c r="A1026" i="55" s="1"/>
  <c r="B1027" i="55"/>
  <c r="A1027" i="55" s="1"/>
  <c r="B1028" i="55"/>
  <c r="A1028" i="55" s="1"/>
  <c r="B1029" i="55"/>
  <c r="A1029" i="55" s="1"/>
  <c r="B1030" i="55"/>
  <c r="A1030" i="55" s="1"/>
  <c r="B1031" i="55"/>
  <c r="A1031" i="55" s="1"/>
  <c r="B1032" i="55"/>
  <c r="A1032" i="55" s="1"/>
  <c r="B1033" i="55"/>
  <c r="A1033" i="55" s="1"/>
  <c r="B1034" i="55"/>
  <c r="A1034" i="55" s="1"/>
  <c r="B1035" i="55"/>
  <c r="A1035" i="55" s="1"/>
  <c r="B1036" i="55"/>
  <c r="A1036" i="55" s="1"/>
  <c r="B1037" i="55"/>
  <c r="A1037" i="55" s="1"/>
  <c r="B1038" i="55"/>
  <c r="A1038" i="55" s="1"/>
  <c r="B1039" i="55"/>
  <c r="A1039" i="55" s="1"/>
  <c r="B1040" i="55"/>
  <c r="A1040" i="55" s="1"/>
  <c r="B1041" i="55"/>
  <c r="A1041" i="55" s="1"/>
  <c r="B1042" i="55"/>
  <c r="A1042" i="55" s="1"/>
  <c r="B1043" i="55"/>
  <c r="A1043" i="55" s="1"/>
  <c r="B1044" i="55"/>
  <c r="A1044" i="55" s="1"/>
  <c r="B1045" i="55"/>
  <c r="A1045" i="55" s="1"/>
  <c r="B1046" i="55"/>
  <c r="A1046" i="55" s="1"/>
  <c r="B1047" i="55"/>
  <c r="A1047" i="55" s="1"/>
  <c r="B1048" i="55"/>
  <c r="A1048" i="55" s="1"/>
  <c r="B1049" i="55"/>
  <c r="A1049" i="55" s="1"/>
  <c r="B1098" i="55"/>
  <c r="A1098" i="55" s="1"/>
  <c r="R1049" i="55"/>
  <c r="M1049" i="55"/>
  <c r="R1048" i="55"/>
  <c r="M1048" i="55"/>
  <c r="R1047" i="55"/>
  <c r="M1047" i="55"/>
  <c r="R1046" i="55"/>
  <c r="M1046" i="55"/>
  <c r="R1045" i="55"/>
  <c r="M1045" i="55"/>
  <c r="R1044" i="55"/>
  <c r="M1044" i="55"/>
  <c r="R1043" i="55"/>
  <c r="M1043" i="55"/>
  <c r="R1042" i="55"/>
  <c r="M1042" i="55"/>
  <c r="R1041" i="55"/>
  <c r="M1041" i="55"/>
  <c r="R1040" i="55"/>
  <c r="M1040" i="55"/>
  <c r="R1039" i="55"/>
  <c r="M1039" i="55"/>
  <c r="R1038" i="55"/>
  <c r="M1038" i="55"/>
  <c r="R1037" i="55"/>
  <c r="M1037" i="55"/>
  <c r="R1036" i="55"/>
  <c r="M1036" i="55"/>
  <c r="R1035" i="55"/>
  <c r="M1035" i="55"/>
  <c r="R1034" i="55"/>
  <c r="M1034" i="55"/>
  <c r="R1033" i="55"/>
  <c r="M1033" i="55"/>
  <c r="R1032" i="55"/>
  <c r="M1032" i="55"/>
  <c r="R1031" i="55"/>
  <c r="M1031" i="55"/>
  <c r="R1030" i="55"/>
  <c r="M1030" i="55"/>
  <c r="R1029" i="55"/>
  <c r="M1029" i="55"/>
  <c r="R1028" i="55"/>
  <c r="M1028" i="55"/>
  <c r="R1027" i="55"/>
  <c r="M1027" i="55"/>
  <c r="R1026" i="55"/>
  <c r="M1026" i="55"/>
  <c r="R1025" i="55"/>
  <c r="M1025" i="55"/>
  <c r="R1024" i="55"/>
  <c r="M1024" i="55"/>
  <c r="R1023" i="55"/>
  <c r="M1023" i="55"/>
  <c r="R1022" i="55"/>
  <c r="M1022" i="55"/>
  <c r="R1021" i="55"/>
  <c r="M1021" i="55"/>
  <c r="R1020" i="55"/>
  <c r="M1020" i="55"/>
  <c r="R1019" i="55"/>
  <c r="M1019" i="55"/>
  <c r="R1018" i="55"/>
  <c r="M1018" i="55"/>
  <c r="R1017" i="55"/>
  <c r="M1017" i="55"/>
  <c r="R1016" i="55"/>
  <c r="M1016" i="55"/>
  <c r="R1015" i="55"/>
  <c r="M1015" i="55"/>
  <c r="R1014" i="55"/>
  <c r="M1014" i="55"/>
  <c r="R1013" i="55"/>
  <c r="M1013" i="55"/>
  <c r="R1012" i="55"/>
  <c r="M1012" i="55"/>
  <c r="R1011" i="55"/>
  <c r="M1011" i="55"/>
  <c r="R1010" i="55"/>
  <c r="M1010" i="55"/>
  <c r="R1009" i="55"/>
  <c r="M1009" i="55"/>
  <c r="R1008" i="55"/>
  <c r="M1008" i="55"/>
  <c r="R1007" i="55"/>
  <c r="M1007" i="55"/>
  <c r="R1006" i="55"/>
  <c r="M1006" i="55"/>
  <c r="R1005" i="55"/>
  <c r="M1005" i="55"/>
  <c r="R1004" i="55"/>
  <c r="M1004" i="55"/>
  <c r="R1003" i="55"/>
  <c r="M1003" i="55"/>
  <c r="R1002" i="55"/>
  <c r="M1002" i="55"/>
  <c r="R1001" i="55"/>
  <c r="M1001" i="55"/>
  <c r="R1000" i="55"/>
  <c r="M1000" i="55"/>
  <c r="R999" i="55"/>
  <c r="M999" i="55"/>
  <c r="R998" i="55"/>
  <c r="M998" i="55"/>
  <c r="R997" i="55"/>
  <c r="M997" i="55"/>
  <c r="R996" i="55"/>
  <c r="M996" i="55"/>
  <c r="R995" i="55"/>
  <c r="M995" i="55"/>
  <c r="R994" i="55"/>
  <c r="M994" i="55"/>
  <c r="R993" i="55"/>
  <c r="M993" i="55"/>
  <c r="R992" i="55"/>
  <c r="M992" i="55"/>
  <c r="R991" i="55"/>
  <c r="M991" i="55"/>
  <c r="R990" i="55"/>
  <c r="M990" i="55"/>
  <c r="R989" i="55"/>
  <c r="M989" i="55"/>
  <c r="R988" i="55"/>
  <c r="M988" i="55"/>
  <c r="R987" i="55"/>
  <c r="M987" i="55"/>
  <c r="R986" i="55"/>
  <c r="M986" i="55"/>
  <c r="R985" i="55"/>
  <c r="M985" i="55"/>
  <c r="R984" i="55"/>
  <c r="M984" i="55"/>
  <c r="R983" i="55"/>
  <c r="M983" i="55"/>
  <c r="R982" i="55"/>
  <c r="M982" i="55"/>
  <c r="R981" i="55"/>
  <c r="M981" i="55"/>
  <c r="R980" i="55"/>
  <c r="M980" i="55"/>
  <c r="R979" i="55"/>
  <c r="M979" i="55"/>
  <c r="R978" i="55"/>
  <c r="M978" i="55"/>
  <c r="R977" i="55"/>
  <c r="M977" i="55"/>
  <c r="R976" i="55"/>
  <c r="M976" i="55"/>
  <c r="R975" i="55"/>
  <c r="M975" i="55"/>
  <c r="R974" i="55"/>
  <c r="M974" i="55"/>
  <c r="R973" i="55"/>
  <c r="M973" i="55"/>
  <c r="R972" i="55"/>
  <c r="M972" i="55"/>
  <c r="R971" i="55"/>
  <c r="M971" i="55"/>
  <c r="R970" i="55"/>
  <c r="M970" i="55"/>
  <c r="R969" i="55"/>
  <c r="M969" i="55"/>
  <c r="R968" i="55"/>
  <c r="M968" i="55"/>
  <c r="R967" i="55"/>
  <c r="M967" i="55"/>
  <c r="R966" i="55"/>
  <c r="M966" i="55"/>
  <c r="R965" i="55"/>
  <c r="M965" i="55"/>
  <c r="R964" i="55"/>
  <c r="M964" i="55"/>
  <c r="R963" i="55"/>
  <c r="M963" i="55"/>
  <c r="R962" i="55"/>
  <c r="M962" i="55"/>
  <c r="R961" i="55"/>
  <c r="M961" i="55"/>
  <c r="R960" i="55"/>
  <c r="M960" i="55"/>
  <c r="R959" i="55"/>
  <c r="M959" i="55"/>
  <c r="R958" i="55"/>
  <c r="M958" i="55"/>
  <c r="R957" i="55"/>
  <c r="M957" i="55"/>
  <c r="R956" i="55"/>
  <c r="M956" i="55"/>
  <c r="R955" i="55"/>
  <c r="M955" i="55"/>
  <c r="R954" i="55"/>
  <c r="M954" i="55"/>
  <c r="R953" i="55"/>
  <c r="M953" i="55"/>
  <c r="R952" i="55"/>
  <c r="M952" i="55"/>
  <c r="R951" i="55"/>
  <c r="M951" i="55"/>
  <c r="R950" i="55"/>
  <c r="M950" i="55"/>
  <c r="R949" i="55"/>
  <c r="M949" i="55"/>
  <c r="R948" i="55"/>
  <c r="M948" i="55"/>
  <c r="R947" i="55"/>
  <c r="M947" i="55"/>
  <c r="R946" i="55"/>
  <c r="M946" i="55"/>
  <c r="R945" i="55"/>
  <c r="M945" i="55"/>
  <c r="R944" i="55"/>
  <c r="M944" i="55"/>
  <c r="R943" i="55"/>
  <c r="M943" i="55"/>
  <c r="R942" i="55"/>
  <c r="M942" i="55"/>
  <c r="R941" i="55"/>
  <c r="M941" i="55"/>
  <c r="R940" i="55"/>
  <c r="M940" i="55"/>
  <c r="R939" i="55"/>
  <c r="M939" i="55"/>
  <c r="R938" i="55"/>
  <c r="M938" i="55"/>
  <c r="R937" i="55"/>
  <c r="M937" i="55"/>
  <c r="R936" i="55"/>
  <c r="M936" i="55"/>
  <c r="R935" i="55"/>
  <c r="M935" i="55"/>
  <c r="R934" i="55"/>
  <c r="M934" i="55"/>
  <c r="R933" i="55"/>
  <c r="M933" i="55"/>
  <c r="R932" i="55"/>
  <c r="M932" i="55"/>
  <c r="R931" i="55"/>
  <c r="M931" i="55"/>
  <c r="R930" i="55"/>
  <c r="M930" i="55"/>
  <c r="R929" i="55"/>
  <c r="M929" i="55"/>
  <c r="R928" i="55"/>
  <c r="M928" i="55"/>
  <c r="R927" i="55"/>
  <c r="M927" i="55"/>
  <c r="R926" i="55"/>
  <c r="M926" i="55"/>
  <c r="R925" i="55"/>
  <c r="M925" i="55"/>
  <c r="R924" i="55"/>
  <c r="M924" i="55"/>
  <c r="R923" i="55"/>
  <c r="M923" i="55"/>
  <c r="R922" i="55"/>
  <c r="M922" i="55"/>
  <c r="R921" i="55"/>
  <c r="M921" i="55"/>
  <c r="R920" i="55"/>
  <c r="M920" i="55"/>
  <c r="R919" i="55"/>
  <c r="M919" i="55"/>
  <c r="R918" i="55"/>
  <c r="M918" i="55"/>
  <c r="R917" i="55"/>
  <c r="M917" i="55"/>
  <c r="R916" i="55"/>
  <c r="M916" i="55"/>
  <c r="R915" i="55"/>
  <c r="M915" i="55"/>
  <c r="R914" i="55"/>
  <c r="M914" i="55"/>
  <c r="R913" i="55"/>
  <c r="M913" i="55"/>
  <c r="R912" i="55"/>
  <c r="M912" i="55"/>
  <c r="R911" i="55"/>
  <c r="M911" i="55"/>
  <c r="R910" i="55"/>
  <c r="M910" i="55"/>
  <c r="R909" i="55"/>
  <c r="M909" i="55"/>
  <c r="R908" i="55"/>
  <c r="M908" i="55"/>
  <c r="R907" i="55"/>
  <c r="M907" i="55"/>
  <c r="R906" i="55"/>
  <c r="M906" i="55"/>
  <c r="R905" i="55"/>
  <c r="M905" i="55"/>
  <c r="R904" i="55"/>
  <c r="M904" i="55"/>
  <c r="R903" i="55"/>
  <c r="M903" i="55"/>
  <c r="R902" i="55"/>
  <c r="M902" i="55"/>
  <c r="R901" i="55"/>
  <c r="M901" i="55"/>
  <c r="R900" i="55"/>
  <c r="M900" i="55"/>
  <c r="R899" i="55"/>
  <c r="M899" i="55"/>
  <c r="R898" i="55"/>
  <c r="M898" i="55"/>
  <c r="R897" i="55"/>
  <c r="M897" i="55"/>
  <c r="R896" i="55"/>
  <c r="M896" i="55"/>
  <c r="R895" i="55"/>
  <c r="M895" i="55"/>
  <c r="R1440" i="55"/>
  <c r="R1423" i="55"/>
  <c r="R1422" i="55"/>
  <c r="R1421" i="55"/>
  <c r="R1420" i="55"/>
  <c r="R1419" i="55"/>
  <c r="R1418" i="55"/>
  <c r="R1417" i="55"/>
  <c r="R1416" i="55"/>
  <c r="R1415" i="55"/>
  <c r="R1414" i="55"/>
  <c r="R1413" i="55"/>
  <c r="R1412" i="55"/>
  <c r="R1411" i="55"/>
  <c r="R1410" i="55"/>
  <c r="R1409" i="55"/>
  <c r="R1408" i="55"/>
  <c r="R1407" i="55"/>
  <c r="R1406" i="55"/>
  <c r="R1405" i="55"/>
  <c r="R1404" i="55"/>
  <c r="R1403" i="55"/>
  <c r="R1402" i="55"/>
  <c r="R1401" i="55"/>
  <c r="R1400" i="55"/>
  <c r="R1399" i="55"/>
  <c r="R1398" i="55"/>
  <c r="R1397" i="55"/>
  <c r="R1396" i="55"/>
  <c r="R1395" i="55"/>
  <c r="R1394" i="55"/>
  <c r="R1393" i="55"/>
  <c r="R1392" i="55"/>
  <c r="R1391" i="55"/>
  <c r="R1390" i="55"/>
  <c r="R1389" i="55"/>
  <c r="R1388" i="55"/>
  <c r="R1387" i="55"/>
  <c r="R1386" i="55"/>
  <c r="R1385" i="55"/>
  <c r="R1384" i="55"/>
  <c r="R1383" i="55"/>
  <c r="R1382" i="55"/>
  <c r="R1381" i="55"/>
  <c r="R1380" i="55"/>
  <c r="R1379" i="55"/>
  <c r="R1378" i="55"/>
  <c r="R1377" i="55"/>
  <c r="R1376" i="55"/>
  <c r="R1375" i="55"/>
  <c r="R1374" i="55"/>
  <c r="R1373" i="55"/>
  <c r="M1302" i="55" l="1"/>
  <c r="A1645" i="55"/>
  <c r="M1645" i="55"/>
  <c r="E548" i="56"/>
  <c r="E540" i="56"/>
  <c r="R1253" i="55"/>
  <c r="M1253" i="55"/>
  <c r="B1253" i="55"/>
  <c r="A1253" i="55" s="1"/>
  <c r="R1252" i="55"/>
  <c r="M1252" i="55"/>
  <c r="B1252" i="55"/>
  <c r="A1252" i="55" s="1"/>
  <c r="R1251" i="55"/>
  <c r="M1251" i="55"/>
  <c r="B1251" i="55"/>
  <c r="A1251" i="55" s="1"/>
  <c r="R1250" i="55"/>
  <c r="M1250" i="55"/>
  <c r="B1250" i="55"/>
  <c r="A1250" i="55" s="1"/>
  <c r="R1249" i="55"/>
  <c r="M1249" i="55"/>
  <c r="B1249" i="55"/>
  <c r="A1249" i="55" s="1"/>
  <c r="R1248" i="55"/>
  <c r="M1248" i="55"/>
  <c r="B1248" i="55"/>
  <c r="A1248" i="55" s="1"/>
  <c r="R1247" i="55"/>
  <c r="M1247" i="55"/>
  <c r="B1247" i="55"/>
  <c r="A1247" i="55" s="1"/>
  <c r="R1246" i="55"/>
  <c r="M1246" i="55"/>
  <c r="B1246" i="55"/>
  <c r="A1246" i="55" s="1"/>
  <c r="R1245" i="55"/>
  <c r="M1245" i="55"/>
  <c r="B1245" i="55"/>
  <c r="A1245" i="55" s="1"/>
  <c r="R1244" i="55"/>
  <c r="M1244" i="55"/>
  <c r="B1244" i="55"/>
  <c r="A1244" i="55" s="1"/>
  <c r="R1243" i="55"/>
  <c r="M1243" i="55"/>
  <c r="B1243" i="55"/>
  <c r="A1243" i="55" s="1"/>
  <c r="R1242" i="55"/>
  <c r="M1242" i="55"/>
  <c r="B1242" i="55"/>
  <c r="A1242" i="55" s="1"/>
  <c r="R1241" i="55"/>
  <c r="M1241" i="55"/>
  <c r="B1241" i="55"/>
  <c r="A1241" i="55" s="1"/>
  <c r="R1240" i="55"/>
  <c r="M1240" i="55"/>
  <c r="B1240" i="55"/>
  <c r="A1240" i="55" s="1"/>
  <c r="R1239" i="55"/>
  <c r="M1239" i="55"/>
  <c r="B1239" i="55"/>
  <c r="A1239" i="55" s="1"/>
  <c r="R1238" i="55"/>
  <c r="M1238" i="55"/>
  <c r="B1238" i="55"/>
  <c r="A1238" i="55" s="1"/>
  <c r="R1237" i="55"/>
  <c r="M1237" i="55"/>
  <c r="B1237" i="55"/>
  <c r="A1237" i="55" s="1"/>
  <c r="R1236" i="55"/>
  <c r="M1236" i="55"/>
  <c r="B1236" i="55"/>
  <c r="A1236" i="55" s="1"/>
  <c r="R1235" i="55"/>
  <c r="M1235" i="55"/>
  <c r="B1235" i="55"/>
  <c r="A1235" i="55" s="1"/>
  <c r="R1234" i="55"/>
  <c r="M1234" i="55"/>
  <c r="B1234" i="55"/>
  <c r="A1234" i="55" s="1"/>
  <c r="R1233" i="55"/>
  <c r="M1233" i="55"/>
  <c r="B1233" i="55"/>
  <c r="A1233" i="55" s="1"/>
  <c r="R1232" i="55"/>
  <c r="M1232" i="55"/>
  <c r="B1232" i="55"/>
  <c r="A1232" i="55" s="1"/>
  <c r="R1231" i="55"/>
  <c r="M1231" i="55"/>
  <c r="B1231" i="55"/>
  <c r="A1231" i="55" s="1"/>
  <c r="R1230" i="55"/>
  <c r="M1230" i="55"/>
  <c r="B1230" i="55"/>
  <c r="A1230" i="55" s="1"/>
  <c r="R1229" i="55"/>
  <c r="M1229" i="55"/>
  <c r="B1229" i="55"/>
  <c r="A1229" i="55" s="1"/>
  <c r="R1228" i="55"/>
  <c r="M1228" i="55"/>
  <c r="B1228" i="55"/>
  <c r="A1228" i="55" s="1"/>
  <c r="R1227" i="55"/>
  <c r="M1227" i="55"/>
  <c r="B1227" i="55"/>
  <c r="A1227" i="55" s="1"/>
  <c r="R1226" i="55"/>
  <c r="M1226" i="55"/>
  <c r="B1226" i="55"/>
  <c r="A1226" i="55" s="1"/>
  <c r="R1225" i="55"/>
  <c r="M1225" i="55"/>
  <c r="B1225" i="55"/>
  <c r="A1225" i="55" s="1"/>
  <c r="R1224" i="55"/>
  <c r="M1224" i="55"/>
  <c r="B1224" i="55"/>
  <c r="A1224" i="55" s="1"/>
  <c r="R1223" i="55"/>
  <c r="M1223" i="55"/>
  <c r="B1223" i="55"/>
  <c r="A1223" i="55" s="1"/>
  <c r="R1222" i="55"/>
  <c r="M1222" i="55"/>
  <c r="B1222" i="55"/>
  <c r="A1222" i="55" s="1"/>
  <c r="R1221" i="55"/>
  <c r="M1221" i="55"/>
  <c r="B1221" i="55"/>
  <c r="A1221" i="55" s="1"/>
  <c r="R1220" i="55"/>
  <c r="M1220" i="55"/>
  <c r="B1220" i="55"/>
  <c r="A1220" i="55" s="1"/>
  <c r="R1219" i="55"/>
  <c r="M1219" i="55"/>
  <c r="B1219" i="55"/>
  <c r="A1219" i="55" s="1"/>
  <c r="R1218" i="55"/>
  <c r="M1218" i="55"/>
  <c r="B1218" i="55"/>
  <c r="A1218" i="55" s="1"/>
  <c r="R1217" i="55"/>
  <c r="M1217" i="55"/>
  <c r="B1217" i="55"/>
  <c r="A1217" i="55" s="1"/>
  <c r="R1216" i="55"/>
  <c r="M1216" i="55"/>
  <c r="B1216" i="55"/>
  <c r="A1216" i="55" s="1"/>
  <c r="R1215" i="55"/>
  <c r="M1215" i="55"/>
  <c r="B1215" i="55"/>
  <c r="A1215" i="55" s="1"/>
  <c r="R1214" i="55"/>
  <c r="M1214" i="55"/>
  <c r="B1214" i="55"/>
  <c r="A1214" i="55" s="1"/>
  <c r="R1213" i="55"/>
  <c r="M1213" i="55"/>
  <c r="B1213" i="55"/>
  <c r="A1213" i="55" s="1"/>
  <c r="R1212" i="55"/>
  <c r="M1212" i="55"/>
  <c r="B1212" i="55"/>
  <c r="A1212" i="55" s="1"/>
  <c r="R1211" i="55"/>
  <c r="M1211" i="55"/>
  <c r="B1211" i="55"/>
  <c r="A1211" i="55" s="1"/>
  <c r="R1210" i="55"/>
  <c r="M1210" i="55"/>
  <c r="B1210" i="55"/>
  <c r="A1210" i="55" s="1"/>
  <c r="R1209" i="55"/>
  <c r="M1209" i="55"/>
  <c r="B1209" i="55"/>
  <c r="A1209" i="55" s="1"/>
  <c r="R1208" i="55"/>
  <c r="M1208" i="55"/>
  <c r="B1208" i="55"/>
  <c r="A1208" i="55" s="1"/>
  <c r="R1207" i="55"/>
  <c r="M1207" i="55"/>
  <c r="B1207" i="55"/>
  <c r="A1207" i="55" s="1"/>
  <c r="R1206" i="55"/>
  <c r="M1206" i="55"/>
  <c r="B1206" i="55"/>
  <c r="A1206" i="55" s="1"/>
  <c r="R1205" i="55"/>
  <c r="M1205" i="55"/>
  <c r="B1205" i="55"/>
  <c r="A1205" i="55" s="1"/>
  <c r="R1204" i="55"/>
  <c r="M1204" i="55"/>
  <c r="B1204" i="55"/>
  <c r="A1204" i="55" s="1"/>
  <c r="R1203" i="55"/>
  <c r="M1203" i="55"/>
  <c r="B1203" i="55"/>
  <c r="A1203" i="55" s="1"/>
  <c r="R1202" i="55"/>
  <c r="M1202" i="55"/>
  <c r="B1202" i="55"/>
  <c r="A1202" i="55" s="1"/>
  <c r="R1201" i="55"/>
  <c r="M1201" i="55"/>
  <c r="B1201" i="55"/>
  <c r="A1201" i="55" s="1"/>
  <c r="R1200" i="55"/>
  <c r="M1200" i="55"/>
  <c r="B1200" i="55"/>
  <c r="A1200" i="55" s="1"/>
  <c r="R1199" i="55"/>
  <c r="M1199" i="55"/>
  <c r="B1199" i="55"/>
  <c r="A1199" i="55" s="1"/>
  <c r="R1198" i="55"/>
  <c r="M1198" i="55"/>
  <c r="B1198" i="55"/>
  <c r="A1198" i="55" s="1"/>
  <c r="R1197" i="55"/>
  <c r="M1197" i="55"/>
  <c r="B1197" i="55"/>
  <c r="A1197" i="55" s="1"/>
  <c r="R1196" i="55"/>
  <c r="M1196" i="55"/>
  <c r="B1196" i="55"/>
  <c r="A1196" i="55" s="1"/>
  <c r="R1195" i="55"/>
  <c r="M1195" i="55"/>
  <c r="B1195" i="55"/>
  <c r="A1195" i="55" s="1"/>
  <c r="R1194" i="55"/>
  <c r="M1194" i="55"/>
  <c r="B1194" i="55"/>
  <c r="A1194" i="55" s="1"/>
  <c r="R1193" i="55"/>
  <c r="M1193" i="55"/>
  <c r="B1193" i="55"/>
  <c r="A1193" i="55" s="1"/>
  <c r="R1192" i="55"/>
  <c r="M1192" i="55"/>
  <c r="B1192" i="55"/>
  <c r="A1192" i="55" s="1"/>
  <c r="R1191" i="55"/>
  <c r="M1191" i="55"/>
  <c r="B1191" i="55"/>
  <c r="A1191" i="55" s="1"/>
  <c r="R1190" i="55"/>
  <c r="M1190" i="55"/>
  <c r="B1190" i="55"/>
  <c r="A1190" i="55" s="1"/>
  <c r="R1189" i="55"/>
  <c r="M1189" i="55"/>
  <c r="B1189" i="55"/>
  <c r="A1189" i="55" s="1"/>
  <c r="R1188" i="55"/>
  <c r="M1188" i="55"/>
  <c r="B1188" i="55"/>
  <c r="A1188" i="55" s="1"/>
  <c r="R1187" i="55"/>
  <c r="M1187" i="55"/>
  <c r="B1187" i="55"/>
  <c r="A1187" i="55" s="1"/>
  <c r="R1186" i="55"/>
  <c r="M1186" i="55"/>
  <c r="B1186" i="55"/>
  <c r="A1186" i="55" s="1"/>
  <c r="R1185" i="55"/>
  <c r="M1185" i="55"/>
  <c r="B1185" i="55"/>
  <c r="A1185" i="55" s="1"/>
  <c r="R1184" i="55"/>
  <c r="M1184" i="55"/>
  <c r="B1184" i="55"/>
  <c r="A1184" i="55" s="1"/>
  <c r="R1183" i="55"/>
  <c r="M1183" i="55"/>
  <c r="B1183" i="55"/>
  <c r="A1183" i="55" s="1"/>
  <c r="R1182" i="55"/>
  <c r="M1182" i="55"/>
  <c r="B1182" i="55"/>
  <c r="A1182" i="55" s="1"/>
  <c r="R1181" i="55"/>
  <c r="M1181" i="55"/>
  <c r="B1181" i="55"/>
  <c r="A1181" i="55" s="1"/>
  <c r="R1180" i="55"/>
  <c r="M1180" i="55"/>
  <c r="B1180" i="55"/>
  <c r="A1180" i="55" s="1"/>
  <c r="R1179" i="55"/>
  <c r="M1179" i="55"/>
  <c r="B1179" i="55"/>
  <c r="A1179" i="55" s="1"/>
  <c r="R1178" i="55"/>
  <c r="M1178" i="55"/>
  <c r="B1178" i="55"/>
  <c r="A1178" i="55" s="1"/>
  <c r="R1177" i="55"/>
  <c r="M1177" i="55"/>
  <c r="B1177" i="55"/>
  <c r="A1177" i="55" s="1"/>
  <c r="R1176" i="55"/>
  <c r="M1176" i="55"/>
  <c r="B1176" i="55"/>
  <c r="A1176" i="55" s="1"/>
  <c r="R1175" i="55"/>
  <c r="M1175" i="55"/>
  <c r="B1175" i="55"/>
  <c r="A1175" i="55" s="1"/>
  <c r="R1174" i="55"/>
  <c r="M1174" i="55"/>
  <c r="B1174" i="55"/>
  <c r="A1174" i="55" s="1"/>
  <c r="R1173" i="55"/>
  <c r="M1173" i="55"/>
  <c r="B1173" i="55"/>
  <c r="A1173" i="55" s="1"/>
  <c r="R1172" i="55"/>
  <c r="M1172" i="55"/>
  <c r="B1172" i="55"/>
  <c r="A1172" i="55" s="1"/>
  <c r="R1171" i="55"/>
  <c r="M1171" i="55"/>
  <c r="B1171" i="55"/>
  <c r="A1171" i="55" s="1"/>
  <c r="R1170" i="55"/>
  <c r="M1170" i="55"/>
  <c r="B1170" i="55"/>
  <c r="A1170" i="55" s="1"/>
  <c r="R1169" i="55"/>
  <c r="M1169" i="55"/>
  <c r="B1169" i="55"/>
  <c r="A1169" i="55" s="1"/>
  <c r="R1168" i="55"/>
  <c r="M1168" i="55"/>
  <c r="B1168" i="55"/>
  <c r="A1168" i="55" s="1"/>
  <c r="R1167" i="55"/>
  <c r="M1167" i="55"/>
  <c r="B1167" i="55"/>
  <c r="A1167" i="55" s="1"/>
  <c r="R1166" i="55"/>
  <c r="M1166" i="55"/>
  <c r="B1166" i="55"/>
  <c r="A1166" i="55" s="1"/>
  <c r="R1165" i="55"/>
  <c r="M1165" i="55"/>
  <c r="B1165" i="55"/>
  <c r="A1165" i="55" s="1"/>
  <c r="R1164" i="55"/>
  <c r="M1164" i="55"/>
  <c r="B1164" i="55"/>
  <c r="A1164" i="55" s="1"/>
  <c r="R1163" i="55"/>
  <c r="M1163" i="55"/>
  <c r="B1163" i="55"/>
  <c r="A1163" i="55" s="1"/>
  <c r="R1162" i="55"/>
  <c r="M1162" i="55"/>
  <c r="B1162" i="55"/>
  <c r="A1162" i="55" s="1"/>
  <c r="R1161" i="55"/>
  <c r="M1161" i="55"/>
  <c r="B1161" i="55"/>
  <c r="A1161" i="55" s="1"/>
  <c r="R1160" i="55"/>
  <c r="M1160" i="55"/>
  <c r="B1160" i="55"/>
  <c r="A1160" i="55" s="1"/>
  <c r="R1159" i="55"/>
  <c r="M1159" i="55"/>
  <c r="B1159" i="55"/>
  <c r="A1159" i="55" s="1"/>
  <c r="R1158" i="55"/>
  <c r="M1158" i="55"/>
  <c r="B1158" i="55"/>
  <c r="A1158" i="55" s="1"/>
  <c r="R1157" i="55"/>
  <c r="M1157" i="55"/>
  <c r="B1157" i="55"/>
  <c r="A1157" i="55" s="1"/>
  <c r="R1156" i="55"/>
  <c r="M1156" i="55"/>
  <c r="B1156" i="55"/>
  <c r="A1156" i="55" s="1"/>
  <c r="R1155" i="55"/>
  <c r="M1155" i="55"/>
  <c r="B1155" i="55"/>
  <c r="A1155" i="55" s="1"/>
  <c r="R1154" i="55"/>
  <c r="M1154" i="55"/>
  <c r="B1154" i="55"/>
  <c r="A1154" i="55" s="1"/>
  <c r="R1153" i="55"/>
  <c r="M1153" i="55"/>
  <c r="B1153" i="55"/>
  <c r="A1153" i="55" s="1"/>
  <c r="R1152" i="55"/>
  <c r="M1152" i="55"/>
  <c r="B1152" i="55"/>
  <c r="A1152" i="55" s="1"/>
  <c r="R1151" i="55"/>
  <c r="M1151" i="55"/>
  <c r="B1151" i="55"/>
  <c r="A1151" i="55" s="1"/>
  <c r="R1150" i="55"/>
  <c r="M1150" i="55"/>
  <c r="B1150" i="55"/>
  <c r="A1150" i="55" s="1"/>
  <c r="R1149" i="55"/>
  <c r="M1149" i="55"/>
  <c r="B1149" i="55"/>
  <c r="A1149" i="55" s="1"/>
  <c r="R1148" i="55"/>
  <c r="M1148" i="55"/>
  <c r="B1148" i="55"/>
  <c r="A1148" i="55" s="1"/>
  <c r="R1147" i="55"/>
  <c r="M1147" i="55"/>
  <c r="B1147" i="55"/>
  <c r="A1147" i="55" s="1"/>
  <c r="R1146" i="55"/>
  <c r="M1146" i="55"/>
  <c r="B1146" i="55"/>
  <c r="A1146" i="55" s="1"/>
  <c r="R1145" i="55"/>
  <c r="M1145" i="55"/>
  <c r="B1145" i="55"/>
  <c r="A1145" i="55" s="1"/>
  <c r="R1144" i="55"/>
  <c r="M1144" i="55"/>
  <c r="B1144" i="55"/>
  <c r="A1144" i="55" s="1"/>
  <c r="R1143" i="55"/>
  <c r="M1143" i="55"/>
  <c r="B1143" i="55"/>
  <c r="A1143" i="55" s="1"/>
  <c r="R1142" i="55"/>
  <c r="M1142" i="55"/>
  <c r="B1142" i="55"/>
  <c r="A1142" i="55" s="1"/>
  <c r="R1141" i="55"/>
  <c r="M1141" i="55"/>
  <c r="B1141" i="55"/>
  <c r="A1141" i="55" s="1"/>
  <c r="R1140" i="55"/>
  <c r="M1140" i="55"/>
  <c r="B1140" i="55"/>
  <c r="A1140" i="55" s="1"/>
  <c r="R1139" i="55"/>
  <c r="M1139" i="55"/>
  <c r="B1139" i="55"/>
  <c r="A1139" i="55" s="1"/>
  <c r="R1138" i="55"/>
  <c r="M1138" i="55"/>
  <c r="B1138" i="55"/>
  <c r="A1138" i="55" s="1"/>
  <c r="R1137" i="55"/>
  <c r="M1137" i="55"/>
  <c r="B1137" i="55"/>
  <c r="A1137" i="55" s="1"/>
  <c r="R1136" i="55"/>
  <c r="M1136" i="55"/>
  <c r="B1136" i="55"/>
  <c r="A1136" i="55" s="1"/>
  <c r="R1135" i="55"/>
  <c r="M1135" i="55"/>
  <c r="B1135" i="55"/>
  <c r="A1135" i="55" s="1"/>
  <c r="R1134" i="55"/>
  <c r="M1134" i="55"/>
  <c r="B1134" i="55"/>
  <c r="A1134" i="55" s="1"/>
  <c r="R1133" i="55"/>
  <c r="M1133" i="55"/>
  <c r="B1133" i="55"/>
  <c r="A1133" i="55" s="1"/>
  <c r="R1132" i="55"/>
  <c r="M1132" i="55"/>
  <c r="B1132" i="55"/>
  <c r="A1132" i="55" s="1"/>
  <c r="R1131" i="55"/>
  <c r="M1131" i="55"/>
  <c r="B1131" i="55"/>
  <c r="A1131" i="55" s="1"/>
  <c r="R1130" i="55"/>
  <c r="M1130" i="55"/>
  <c r="B1130" i="55"/>
  <c r="A1130" i="55" s="1"/>
  <c r="R1129" i="55"/>
  <c r="M1129" i="55"/>
  <c r="B1129" i="55"/>
  <c r="A1129" i="55" s="1"/>
  <c r="R1128" i="55"/>
  <c r="M1128" i="55"/>
  <c r="B1128" i="55"/>
  <c r="A1128" i="55" s="1"/>
  <c r="R1127" i="55"/>
  <c r="M1127" i="55"/>
  <c r="B1127" i="55"/>
  <c r="A1127" i="55" s="1"/>
  <c r="R1126" i="55"/>
  <c r="M1126" i="55"/>
  <c r="B1126" i="55"/>
  <c r="A1126" i="55" s="1"/>
  <c r="R1125" i="55"/>
  <c r="M1125" i="55"/>
  <c r="B1125" i="55"/>
  <c r="A1125" i="55" s="1"/>
  <c r="R1124" i="55"/>
  <c r="M1124" i="55"/>
  <c r="B1124" i="55"/>
  <c r="A1124" i="55" s="1"/>
  <c r="R1123" i="55"/>
  <c r="M1123" i="55"/>
  <c r="B1123" i="55"/>
  <c r="A1123" i="55" s="1"/>
  <c r="R1122" i="55"/>
  <c r="M1122" i="55"/>
  <c r="B1122" i="55"/>
  <c r="A1122" i="55" s="1"/>
  <c r="R1121" i="55"/>
  <c r="M1121" i="55"/>
  <c r="B1121" i="55"/>
  <c r="A1121" i="55" s="1"/>
  <c r="R1120" i="55"/>
  <c r="M1120" i="55"/>
  <c r="B1120" i="55"/>
  <c r="A1120" i="55" s="1"/>
  <c r="R1119" i="55"/>
  <c r="M1119" i="55"/>
  <c r="B1119" i="55"/>
  <c r="A1119" i="55" s="1"/>
  <c r="R1118" i="55"/>
  <c r="M1118" i="55"/>
  <c r="B1118" i="55"/>
  <c r="A1118" i="55" s="1"/>
  <c r="R1117" i="55"/>
  <c r="M1117" i="55"/>
  <c r="B1117" i="55"/>
  <c r="A1117" i="55" s="1"/>
  <c r="R1116" i="55"/>
  <c r="M1116" i="55"/>
  <c r="B1116" i="55"/>
  <c r="A1116" i="55" s="1"/>
  <c r="R1115" i="55"/>
  <c r="M1115" i="55"/>
  <c r="B1115" i="55"/>
  <c r="A1115" i="55" s="1"/>
  <c r="R1114" i="55"/>
  <c r="M1114" i="55"/>
  <c r="B1114" i="55"/>
  <c r="A1114" i="55" s="1"/>
  <c r="R1113" i="55"/>
  <c r="M1113" i="55"/>
  <c r="B1113" i="55"/>
  <c r="A1113" i="55" s="1"/>
  <c r="R1112" i="55"/>
  <c r="M1112" i="55"/>
  <c r="B1112" i="55"/>
  <c r="A1112" i="55" s="1"/>
  <c r="R1111" i="55"/>
  <c r="M1111" i="55"/>
  <c r="B1111" i="55"/>
  <c r="A1111" i="55" s="1"/>
  <c r="R1110" i="55"/>
  <c r="M1110" i="55"/>
  <c r="B1110" i="55"/>
  <c r="A1110" i="55" s="1"/>
  <c r="R1109" i="55"/>
  <c r="M1109" i="55"/>
  <c r="B1109" i="55"/>
  <c r="A1109" i="55" s="1"/>
  <c r="R1108" i="55"/>
  <c r="M1108" i="55"/>
  <c r="B1108" i="55"/>
  <c r="A1108" i="55" s="1"/>
  <c r="R1107" i="55"/>
  <c r="M1107" i="55"/>
  <c r="B1107" i="55"/>
  <c r="A1107" i="55" s="1"/>
  <c r="R1106" i="55"/>
  <c r="M1106" i="55"/>
  <c r="B1106" i="55"/>
  <c r="A1106" i="55" s="1"/>
  <c r="R1105" i="55"/>
  <c r="M1105" i="55"/>
  <c r="B1105" i="55"/>
  <c r="A1105" i="55" s="1"/>
  <c r="R1104" i="55"/>
  <c r="M1104" i="55"/>
  <c r="B1104" i="55"/>
  <c r="A1104" i="55" s="1"/>
  <c r="R1103" i="55"/>
  <c r="M1103" i="55"/>
  <c r="B1103" i="55"/>
  <c r="A1103" i="55" s="1"/>
  <c r="R1102" i="55"/>
  <c r="M1102" i="55"/>
  <c r="B1102" i="55"/>
  <c r="A1102" i="55" s="1"/>
  <c r="R1101" i="55"/>
  <c r="M1101" i="55"/>
  <c r="B1101" i="55"/>
  <c r="A1101" i="55" s="1"/>
  <c r="R1100" i="55"/>
  <c r="M1100" i="55"/>
  <c r="B1100" i="55"/>
  <c r="A1100" i="55" s="1"/>
  <c r="R1099" i="55"/>
  <c r="M1099" i="55"/>
  <c r="B1099" i="55"/>
  <c r="A1099" i="55" s="1"/>
  <c r="E608" i="56" l="1"/>
  <c r="E676" i="56" s="1"/>
  <c r="E616" i="56"/>
  <c r="E684" i="56" s="1"/>
  <c r="R1315" i="55"/>
  <c r="R845" i="55"/>
  <c r="R844" i="55"/>
  <c r="R843" i="55"/>
  <c r="R842" i="55"/>
  <c r="R841" i="55"/>
  <c r="R840" i="55"/>
  <c r="R839" i="55"/>
  <c r="R838" i="55"/>
  <c r="R837" i="55"/>
  <c r="R836" i="55"/>
  <c r="R835" i="55"/>
  <c r="R834" i="55"/>
  <c r="R833" i="55"/>
  <c r="R832" i="55"/>
  <c r="R831" i="55"/>
  <c r="R830" i="55"/>
  <c r="R829" i="55"/>
  <c r="R828" i="55"/>
  <c r="R827" i="55"/>
  <c r="R826" i="55"/>
  <c r="R825" i="55"/>
  <c r="R824" i="55"/>
  <c r="R823" i="55"/>
  <c r="R822" i="55"/>
  <c r="R821" i="55"/>
  <c r="R820" i="55"/>
  <c r="R819" i="55"/>
  <c r="R818" i="55"/>
  <c r="R817" i="55"/>
  <c r="R816" i="55"/>
  <c r="R815" i="55"/>
  <c r="R814" i="55"/>
  <c r="R813" i="55"/>
  <c r="R812" i="55"/>
  <c r="R811" i="55"/>
  <c r="R810" i="55"/>
  <c r="R809" i="55"/>
  <c r="R808" i="55"/>
  <c r="R807" i="55"/>
  <c r="R806" i="55"/>
  <c r="R805" i="55"/>
  <c r="R804" i="55"/>
  <c r="R803" i="55"/>
  <c r="R802" i="55"/>
  <c r="R801" i="55"/>
  <c r="R800" i="55"/>
  <c r="R799" i="55"/>
  <c r="R798" i="55"/>
  <c r="R797" i="55"/>
  <c r="R796" i="55"/>
  <c r="R795" i="55"/>
  <c r="R794" i="55"/>
  <c r="R793" i="55"/>
  <c r="R792" i="55"/>
  <c r="R791" i="55"/>
  <c r="R790" i="55"/>
  <c r="R789" i="55"/>
  <c r="R788" i="55"/>
  <c r="R787" i="55"/>
  <c r="R786" i="55"/>
  <c r="R785" i="55"/>
  <c r="R784" i="55"/>
  <c r="R783" i="55"/>
  <c r="R782" i="55"/>
  <c r="R781" i="55"/>
  <c r="R780" i="55"/>
  <c r="R779" i="55"/>
  <c r="R778" i="55"/>
  <c r="R777" i="55"/>
  <c r="R776" i="55"/>
  <c r="R775" i="55"/>
  <c r="R774" i="55"/>
  <c r="R773" i="55"/>
  <c r="R772" i="55"/>
  <c r="R771" i="55"/>
  <c r="R770" i="55"/>
  <c r="R769" i="55"/>
  <c r="R768" i="55"/>
  <c r="R767" i="55"/>
  <c r="R766" i="55"/>
  <c r="R765" i="55"/>
  <c r="R764" i="55"/>
  <c r="R763" i="55"/>
  <c r="R762" i="55"/>
  <c r="R761" i="55"/>
  <c r="R760" i="55"/>
  <c r="R759" i="55"/>
  <c r="R758" i="55"/>
  <c r="R757" i="55"/>
  <c r="R756" i="55"/>
  <c r="R755" i="55"/>
  <c r="R754" i="55"/>
  <c r="R753" i="55"/>
  <c r="R752" i="55"/>
  <c r="R751" i="55"/>
  <c r="R750" i="55"/>
  <c r="R749" i="55"/>
  <c r="R748" i="55"/>
  <c r="R747" i="55"/>
  <c r="R746" i="55"/>
  <c r="R745" i="55"/>
  <c r="R744" i="55"/>
  <c r="R743" i="55"/>
  <c r="R742" i="55"/>
  <c r="R741" i="55"/>
  <c r="R740" i="55"/>
  <c r="R739" i="55"/>
  <c r="R738" i="55"/>
  <c r="R737" i="55"/>
  <c r="R736" i="55"/>
  <c r="R735" i="55"/>
  <c r="R734" i="55"/>
  <c r="R733" i="55"/>
  <c r="R732" i="55"/>
  <c r="R731" i="55"/>
  <c r="R730" i="55"/>
  <c r="R729" i="55"/>
  <c r="R728" i="55"/>
  <c r="R727" i="55"/>
  <c r="R726" i="55"/>
  <c r="R725" i="55"/>
  <c r="R724" i="55"/>
  <c r="R723" i="55"/>
  <c r="R722" i="55"/>
  <c r="R721" i="55"/>
  <c r="R720" i="55"/>
  <c r="R719" i="55"/>
  <c r="M845" i="55"/>
  <c r="M844" i="55"/>
  <c r="M843" i="55"/>
  <c r="M842" i="55"/>
  <c r="M841" i="55"/>
  <c r="M840" i="55"/>
  <c r="M839" i="55"/>
  <c r="M838" i="55"/>
  <c r="M837" i="55"/>
  <c r="M836" i="55"/>
  <c r="M835" i="55"/>
  <c r="M834" i="55"/>
  <c r="M833" i="55"/>
  <c r="M832" i="55"/>
  <c r="M831" i="55"/>
  <c r="M830" i="55"/>
  <c r="M829" i="55"/>
  <c r="M828" i="55"/>
  <c r="M827" i="55"/>
  <c r="M826" i="55"/>
  <c r="M825" i="55"/>
  <c r="M824" i="55"/>
  <c r="M823" i="55"/>
  <c r="M822" i="55"/>
  <c r="M821" i="55"/>
  <c r="M820" i="55"/>
  <c r="M819" i="55"/>
  <c r="M818" i="55"/>
  <c r="M817" i="55"/>
  <c r="M816" i="55"/>
  <c r="M815" i="55"/>
  <c r="M814" i="55"/>
  <c r="M813" i="55"/>
  <c r="M812" i="55"/>
  <c r="M811" i="55"/>
  <c r="M810" i="55"/>
  <c r="M809" i="55"/>
  <c r="M808" i="55"/>
  <c r="M807" i="55"/>
  <c r="M806" i="55"/>
  <c r="M805" i="55"/>
  <c r="M804" i="55"/>
  <c r="M803" i="55"/>
  <c r="M802" i="55"/>
  <c r="M801" i="55"/>
  <c r="M800" i="55"/>
  <c r="M799" i="55"/>
  <c r="M798" i="55"/>
  <c r="M797" i="55"/>
  <c r="M796" i="55"/>
  <c r="M795" i="55"/>
  <c r="M794" i="55"/>
  <c r="M793" i="55"/>
  <c r="M792" i="55"/>
  <c r="M791" i="55"/>
  <c r="M790" i="55"/>
  <c r="M789" i="55"/>
  <c r="M788" i="55"/>
  <c r="M787" i="55"/>
  <c r="M786" i="55"/>
  <c r="M785" i="55"/>
  <c r="M784" i="55"/>
  <c r="M783" i="55"/>
  <c r="M782" i="55"/>
  <c r="M781" i="55"/>
  <c r="M780" i="55"/>
  <c r="M779" i="55"/>
  <c r="M778" i="55"/>
  <c r="M777" i="55"/>
  <c r="M776" i="55"/>
  <c r="M775" i="55"/>
  <c r="M774" i="55"/>
  <c r="M773" i="55"/>
  <c r="M772" i="55"/>
  <c r="M771" i="55"/>
  <c r="M770" i="55"/>
  <c r="M769" i="55"/>
  <c r="M768" i="55"/>
  <c r="M767" i="55"/>
  <c r="M766" i="55"/>
  <c r="M765" i="55"/>
  <c r="M764" i="55"/>
  <c r="M763" i="55"/>
  <c r="M762" i="55"/>
  <c r="M761" i="55"/>
  <c r="M760" i="55"/>
  <c r="M759" i="55"/>
  <c r="M758" i="55"/>
  <c r="M757" i="55"/>
  <c r="M756" i="55"/>
  <c r="M755" i="55"/>
  <c r="M754" i="55"/>
  <c r="M753" i="55"/>
  <c r="M752" i="55"/>
  <c r="M751" i="55"/>
  <c r="M750" i="55"/>
  <c r="M749" i="55"/>
  <c r="M748" i="55"/>
  <c r="M747" i="55"/>
  <c r="M746" i="55"/>
  <c r="M745" i="55"/>
  <c r="M744" i="55"/>
  <c r="M743" i="55"/>
  <c r="M742" i="55"/>
  <c r="M741" i="55"/>
  <c r="M740" i="55"/>
  <c r="M739" i="55"/>
  <c r="M738" i="55"/>
  <c r="M737" i="55"/>
  <c r="M736" i="55"/>
  <c r="M735" i="55"/>
  <c r="M734" i="55"/>
  <c r="M733" i="55"/>
  <c r="M732" i="55"/>
  <c r="M731" i="55"/>
  <c r="M730" i="55"/>
  <c r="M729" i="55"/>
  <c r="M728" i="55"/>
  <c r="M727" i="55"/>
  <c r="M726" i="55"/>
  <c r="M725" i="55"/>
  <c r="M724" i="55"/>
  <c r="M723" i="55"/>
  <c r="M722" i="55"/>
  <c r="M721" i="55"/>
  <c r="M720" i="55"/>
  <c r="M719" i="55"/>
  <c r="M718" i="55"/>
  <c r="M717" i="55"/>
  <c r="M716" i="55"/>
  <c r="M715" i="55"/>
  <c r="M714" i="55"/>
  <c r="M713" i="55"/>
  <c r="M712" i="55"/>
  <c r="M711" i="55"/>
  <c r="M710" i="55"/>
  <c r="M709" i="55"/>
  <c r="M708" i="55"/>
  <c r="M707" i="55"/>
  <c r="M706" i="55"/>
  <c r="M705" i="55"/>
  <c r="M704" i="55"/>
  <c r="M703" i="55"/>
  <c r="M702" i="55"/>
  <c r="M701" i="55"/>
  <c r="M700" i="55"/>
  <c r="M699" i="55"/>
  <c r="M698" i="55"/>
  <c r="M697" i="55"/>
  <c r="M696" i="55"/>
  <c r="M695" i="55"/>
  <c r="M694" i="55"/>
  <c r="M693" i="55"/>
  <c r="M692" i="55"/>
  <c r="M691" i="55"/>
  <c r="B894" i="55" l="1"/>
  <c r="A894" i="55" s="1"/>
  <c r="B845" i="55"/>
  <c r="B844" i="55"/>
  <c r="A844" i="55" s="1"/>
  <c r="B843" i="55"/>
  <c r="A843" i="55" s="1"/>
  <c r="B842" i="55"/>
  <c r="A842" i="55" s="1"/>
  <c r="B841" i="55"/>
  <c r="B840" i="55"/>
  <c r="A840" i="55" s="1"/>
  <c r="B839" i="55"/>
  <c r="A839" i="55" s="1"/>
  <c r="B838" i="55"/>
  <c r="A838" i="55" s="1"/>
  <c r="B837" i="55"/>
  <c r="B836" i="55"/>
  <c r="A836" i="55" s="1"/>
  <c r="B835" i="55"/>
  <c r="A835" i="55" s="1"/>
  <c r="B834" i="55"/>
  <c r="A834" i="55" s="1"/>
  <c r="B833" i="55"/>
  <c r="A833" i="55" s="1"/>
  <c r="B832" i="55"/>
  <c r="A832" i="55" s="1"/>
  <c r="B831" i="55"/>
  <c r="A831" i="55" s="1"/>
  <c r="B830" i="55"/>
  <c r="A830" i="55" s="1"/>
  <c r="B829" i="55"/>
  <c r="B828" i="55"/>
  <c r="A828" i="55" s="1"/>
  <c r="B827" i="55"/>
  <c r="A827" i="55" s="1"/>
  <c r="B826" i="55"/>
  <c r="A826" i="55" s="1"/>
  <c r="B825" i="55"/>
  <c r="A825" i="55" s="1"/>
  <c r="B824" i="55"/>
  <c r="A824" i="55" s="1"/>
  <c r="B823" i="55"/>
  <c r="A823" i="55" s="1"/>
  <c r="B822" i="55"/>
  <c r="A822" i="55" s="1"/>
  <c r="B821" i="55"/>
  <c r="A821" i="55" s="1"/>
  <c r="B820" i="55"/>
  <c r="A820" i="55" s="1"/>
  <c r="B819" i="55"/>
  <c r="A819" i="55" s="1"/>
  <c r="B818" i="55"/>
  <c r="A818" i="55" s="1"/>
  <c r="B817" i="55"/>
  <c r="A817" i="55" s="1"/>
  <c r="B816" i="55"/>
  <c r="A816" i="55" s="1"/>
  <c r="B815" i="55"/>
  <c r="B814" i="55"/>
  <c r="B813" i="55"/>
  <c r="B812" i="55"/>
  <c r="B811" i="55"/>
  <c r="B810" i="55"/>
  <c r="B809" i="55"/>
  <c r="B808" i="55"/>
  <c r="B807" i="55"/>
  <c r="B806" i="55"/>
  <c r="B805" i="55"/>
  <c r="B804" i="55"/>
  <c r="B803" i="55"/>
  <c r="B802" i="55"/>
  <c r="B801" i="55"/>
  <c r="B800" i="55"/>
  <c r="B799" i="55"/>
  <c r="B798" i="55"/>
  <c r="B797" i="55"/>
  <c r="B796" i="55"/>
  <c r="B795" i="55"/>
  <c r="B794" i="55"/>
  <c r="B793" i="55"/>
  <c r="B792" i="55"/>
  <c r="B791" i="55"/>
  <c r="B790" i="55"/>
  <c r="B789" i="55"/>
  <c r="B788" i="55"/>
  <c r="B787" i="55"/>
  <c r="B786" i="55"/>
  <c r="B785" i="55"/>
  <c r="B784" i="55"/>
  <c r="B783" i="55"/>
  <c r="B782" i="55"/>
  <c r="B781" i="55"/>
  <c r="B780" i="55"/>
  <c r="B779" i="55"/>
  <c r="B778" i="55"/>
  <c r="B777" i="55"/>
  <c r="B776" i="55"/>
  <c r="B775" i="55"/>
  <c r="B774" i="55"/>
  <c r="B773" i="55"/>
  <c r="B772" i="55"/>
  <c r="B771" i="55"/>
  <c r="B770" i="55"/>
  <c r="B769" i="55"/>
  <c r="B768" i="55"/>
  <c r="B767" i="55"/>
  <c r="B766" i="55"/>
  <c r="B765" i="55"/>
  <c r="B764" i="55"/>
  <c r="B763" i="55"/>
  <c r="B762" i="55"/>
  <c r="B761" i="55"/>
  <c r="B760" i="55"/>
  <c r="B759" i="55"/>
  <c r="B758" i="55"/>
  <c r="B757" i="55"/>
  <c r="B756" i="55"/>
  <c r="B755" i="55"/>
  <c r="B754" i="55"/>
  <c r="B753" i="55"/>
  <c r="B752" i="55"/>
  <c r="B751" i="55"/>
  <c r="B750" i="55"/>
  <c r="B749" i="55"/>
  <c r="B748" i="55"/>
  <c r="B747" i="55"/>
  <c r="B746" i="55"/>
  <c r="B745" i="55"/>
  <c r="B744" i="55"/>
  <c r="B743" i="55"/>
  <c r="B742" i="55"/>
  <c r="B741" i="55"/>
  <c r="B740" i="55"/>
  <c r="B739" i="55"/>
  <c r="B738" i="55"/>
  <c r="B737" i="55"/>
  <c r="B736" i="55"/>
  <c r="B735" i="55"/>
  <c r="B734" i="55"/>
  <c r="B733" i="55"/>
  <c r="B732" i="55"/>
  <c r="B731" i="55"/>
  <c r="B730" i="55"/>
  <c r="B729" i="55"/>
  <c r="B728" i="55"/>
  <c r="B727" i="55"/>
  <c r="B726" i="55"/>
  <c r="B725" i="55"/>
  <c r="B724" i="55"/>
  <c r="B723" i="55"/>
  <c r="B722" i="55"/>
  <c r="B721" i="55"/>
  <c r="B720" i="55"/>
  <c r="B719" i="55"/>
  <c r="B718" i="55"/>
  <c r="A718" i="55" s="1"/>
  <c r="B717" i="55"/>
  <c r="B716" i="55"/>
  <c r="B715" i="55"/>
  <c r="B714" i="55"/>
  <c r="A714" i="55" s="1"/>
  <c r="B713" i="55"/>
  <c r="B712" i="55"/>
  <c r="B711" i="55"/>
  <c r="A711" i="55" s="1"/>
  <c r="B710" i="55"/>
  <c r="B709" i="55"/>
  <c r="A709" i="55" s="1"/>
  <c r="B708" i="55"/>
  <c r="A708" i="55" s="1"/>
  <c r="B707" i="55"/>
  <c r="A707" i="55" s="1"/>
  <c r="B706" i="55"/>
  <c r="A706" i="55" s="1"/>
  <c r="B705" i="55"/>
  <c r="B704" i="55"/>
  <c r="B703" i="55"/>
  <c r="A703" i="55" s="1"/>
  <c r="B702" i="55"/>
  <c r="A702" i="55" s="1"/>
  <c r="B701" i="55"/>
  <c r="B700" i="55"/>
  <c r="A700" i="55" s="1"/>
  <c r="B699" i="55"/>
  <c r="A699" i="55" s="1"/>
  <c r="B698" i="55"/>
  <c r="A698" i="55" s="1"/>
  <c r="B697" i="55"/>
  <c r="A697" i="55" s="1"/>
  <c r="B696" i="55"/>
  <c r="A696" i="55" s="1"/>
  <c r="B695" i="55"/>
  <c r="A695" i="55" s="1"/>
  <c r="B694" i="55"/>
  <c r="A694" i="55" s="1"/>
  <c r="B693" i="55"/>
  <c r="A693" i="55" s="1"/>
  <c r="B692" i="55"/>
  <c r="A692" i="55" s="1"/>
  <c r="B691" i="55"/>
  <c r="A691" i="55" s="1"/>
  <c r="A845" i="55"/>
  <c r="A841" i="55"/>
  <c r="A837" i="55"/>
  <c r="A829" i="55"/>
  <c r="A701" i="55"/>
  <c r="A726" i="55" l="1"/>
  <c r="A710" i="55"/>
  <c r="A704" i="55"/>
  <c r="A712" i="55"/>
  <c r="A738" i="55"/>
  <c r="A733" i="55"/>
  <c r="A720" i="55"/>
  <c r="A719" i="55"/>
  <c r="A717" i="55"/>
  <c r="A722" i="55"/>
  <c r="A730" i="55"/>
  <c r="A725" i="55"/>
  <c r="A724" i="55"/>
  <c r="A716" i="55"/>
  <c r="A721" i="55"/>
  <c r="A713" i="55"/>
  <c r="A705" i="55"/>
  <c r="A723" i="55" l="1"/>
  <c r="A715" i="55"/>
  <c r="A734" i="55"/>
  <c r="A729" i="55"/>
  <c r="A745" i="55"/>
  <c r="A737" i="55"/>
  <c r="A731" i="55"/>
  <c r="A728" i="55"/>
  <c r="A732" i="55"/>
  <c r="A736" i="55"/>
  <c r="A742" i="55"/>
  <c r="A750" i="55"/>
  <c r="A727" i="55" l="1"/>
  <c r="A735" i="55"/>
  <c r="A762" i="55"/>
  <c r="A744" i="55"/>
  <c r="A749" i="55"/>
  <c r="A740" i="55"/>
  <c r="A757" i="55"/>
  <c r="A743" i="55"/>
  <c r="A746" i="55"/>
  <c r="A754" i="55"/>
  <c r="A741" i="55"/>
  <c r="A748" i="55"/>
  <c r="A747" i="55" l="1"/>
  <c r="A739" i="55"/>
  <c r="A758" i="55"/>
  <c r="A760" i="55"/>
  <c r="A753" i="55"/>
  <c r="A752" i="55"/>
  <c r="A761" i="55"/>
  <c r="A755" i="55"/>
  <c r="A769" i="55"/>
  <c r="A774" i="55"/>
  <c r="A756" i="55"/>
  <c r="A766" i="55"/>
  <c r="A759" i="55" l="1"/>
  <c r="A751" i="55"/>
  <c r="A765" i="55"/>
  <c r="A767" i="55"/>
  <c r="A781" i="55"/>
  <c r="A770" i="55"/>
  <c r="A778" i="55"/>
  <c r="A768" i="55"/>
  <c r="A786" i="55"/>
  <c r="A773" i="55"/>
  <c r="A772" i="55"/>
  <c r="A764" i="55"/>
  <c r="A763" i="55" l="1"/>
  <c r="A771" i="55"/>
  <c r="A776" i="55"/>
  <c r="A780" i="55"/>
  <c r="A793" i="55"/>
  <c r="A784" i="55"/>
  <c r="A790" i="55"/>
  <c r="A798" i="55"/>
  <c r="A785" i="55"/>
  <c r="A777" i="55"/>
  <c r="A779" i="55"/>
  <c r="A782" i="55"/>
  <c r="A810" i="55" l="1"/>
  <c r="A805" i="55"/>
  <c r="A775" i="55"/>
  <c r="A783" i="55"/>
  <c r="A789" i="55"/>
  <c r="A794" i="55"/>
  <c r="A797" i="55"/>
  <c r="A788" i="55"/>
  <c r="A791" i="55"/>
  <c r="A792" i="55"/>
  <c r="A802" i="55"/>
  <c r="A796" i="55"/>
  <c r="A808" i="55" l="1"/>
  <c r="A814" i="55"/>
  <c r="A795" i="55"/>
  <c r="A787" i="55"/>
  <c r="A804" i="55"/>
  <c r="A809" i="55"/>
  <c r="A806" i="55"/>
  <c r="A803" i="55"/>
  <c r="A801" i="55"/>
  <c r="A800" i="55"/>
  <c r="A807" i="55" l="1"/>
  <c r="A815" i="55"/>
  <c r="A799" i="55"/>
  <c r="A812" i="55"/>
  <c r="A813" i="55"/>
  <c r="A811" i="55" l="1"/>
  <c r="P1046" i="56" l="1"/>
  <c r="P1045" i="56"/>
  <c r="P1044" i="56"/>
  <c r="P1043" i="56"/>
  <c r="P1042" i="56"/>
  <c r="P1041" i="56"/>
  <c r="P1040" i="56"/>
  <c r="P1039" i="56"/>
  <c r="P1038" i="56"/>
  <c r="P1037" i="56"/>
  <c r="P1036" i="56"/>
  <c r="P1035" i="56"/>
  <c r="P1034" i="56"/>
  <c r="P1033" i="56"/>
  <c r="P1032" i="56"/>
  <c r="P1031" i="56"/>
  <c r="P1030" i="56"/>
  <c r="P1029" i="56"/>
  <c r="P1028" i="56"/>
  <c r="P1027" i="56"/>
  <c r="P1026" i="56"/>
  <c r="P1025" i="56"/>
  <c r="P1024" i="56"/>
  <c r="P1023" i="56"/>
  <c r="P1022" i="56"/>
  <c r="P1021" i="56"/>
  <c r="P1020" i="56"/>
  <c r="P1019" i="56"/>
  <c r="P1018" i="56"/>
  <c r="P1017" i="56"/>
  <c r="P1016" i="56"/>
  <c r="P1015" i="56"/>
  <c r="P1014" i="56"/>
  <c r="P1013" i="56"/>
  <c r="P1012" i="56"/>
  <c r="P1011" i="56"/>
  <c r="P1010" i="56"/>
  <c r="P1009" i="56"/>
  <c r="P1008" i="56"/>
  <c r="P1007" i="56"/>
  <c r="P1006" i="56"/>
  <c r="P1005" i="56"/>
  <c r="P1004" i="56"/>
  <c r="P1003" i="56"/>
  <c r="P1002" i="56"/>
  <c r="P1001" i="56"/>
  <c r="P1000" i="56"/>
  <c r="P999" i="56"/>
  <c r="P998" i="56"/>
  <c r="P997" i="56"/>
  <c r="P996" i="56"/>
  <c r="P995" i="56"/>
  <c r="P994" i="56"/>
  <c r="P993" i="56"/>
  <c r="P992" i="56"/>
  <c r="P991" i="56"/>
  <c r="P990" i="56"/>
  <c r="P989" i="56"/>
  <c r="P988" i="56"/>
  <c r="P987" i="56"/>
  <c r="P986" i="56"/>
  <c r="P985" i="56"/>
  <c r="P984" i="56"/>
  <c r="P983" i="56"/>
  <c r="P982" i="56"/>
  <c r="P981" i="56"/>
  <c r="P980" i="56"/>
  <c r="P979" i="56"/>
  <c r="P978" i="56"/>
  <c r="P977" i="56"/>
  <c r="P976" i="56"/>
  <c r="P975" i="56"/>
  <c r="P974" i="56"/>
  <c r="P973" i="56"/>
  <c r="P972" i="56"/>
  <c r="P971" i="56"/>
  <c r="P970" i="56"/>
  <c r="P969" i="56"/>
  <c r="P968" i="56"/>
  <c r="P967" i="56"/>
  <c r="P966" i="56"/>
  <c r="P965" i="56"/>
  <c r="P964" i="56"/>
  <c r="P963" i="56"/>
  <c r="P962" i="56"/>
  <c r="P961" i="56"/>
  <c r="P960" i="56"/>
  <c r="P959" i="56"/>
  <c r="P958" i="56"/>
  <c r="P957" i="56"/>
  <c r="P956" i="56"/>
  <c r="P955" i="56"/>
  <c r="P954" i="56"/>
  <c r="P953" i="56"/>
  <c r="P952" i="56"/>
  <c r="P951" i="56"/>
  <c r="P950" i="56"/>
  <c r="P949" i="56"/>
  <c r="P948" i="56"/>
  <c r="P947" i="56"/>
  <c r="P946" i="56"/>
  <c r="P945" i="56"/>
  <c r="P944" i="56"/>
  <c r="P943" i="56"/>
  <c r="P942" i="56"/>
  <c r="P941" i="56"/>
  <c r="P940" i="56"/>
  <c r="P939" i="56"/>
  <c r="P938" i="56"/>
  <c r="P937" i="56"/>
  <c r="P936" i="56"/>
  <c r="P935" i="56"/>
  <c r="P934" i="56"/>
  <c r="P933" i="56"/>
  <c r="P932" i="56"/>
  <c r="P931" i="56"/>
  <c r="P930" i="56"/>
  <c r="P929" i="56"/>
  <c r="P928" i="56"/>
  <c r="P927" i="56"/>
  <c r="P926" i="56"/>
  <c r="P925" i="56"/>
  <c r="P924" i="56"/>
  <c r="P923" i="56"/>
  <c r="P922" i="56"/>
  <c r="P921" i="56"/>
  <c r="P920" i="56"/>
  <c r="P919" i="56"/>
  <c r="P918" i="56"/>
  <c r="P917" i="56"/>
  <c r="P916" i="56"/>
  <c r="P915" i="56"/>
  <c r="P914" i="56"/>
  <c r="P913" i="56"/>
  <c r="P912" i="56"/>
  <c r="P911" i="56"/>
  <c r="P910" i="56"/>
  <c r="P909" i="56"/>
  <c r="P908" i="56"/>
  <c r="P907" i="56"/>
  <c r="P906" i="56"/>
  <c r="P905" i="56"/>
  <c r="P904" i="56"/>
  <c r="P903" i="56"/>
  <c r="P902" i="56"/>
  <c r="P901" i="56"/>
  <c r="P900" i="56"/>
  <c r="P899" i="56"/>
  <c r="P898" i="56"/>
  <c r="P897" i="56"/>
  <c r="P896" i="56"/>
  <c r="P895" i="56"/>
  <c r="P894" i="56"/>
  <c r="P893" i="56"/>
  <c r="P892" i="56"/>
  <c r="P842" i="56"/>
  <c r="Q842" i="56" s="1"/>
  <c r="P841" i="56"/>
  <c r="Q841" i="56" s="1"/>
  <c r="P840" i="56"/>
  <c r="Q840" i="56" s="1"/>
  <c r="P839" i="56"/>
  <c r="Q839" i="56" s="1"/>
  <c r="P838" i="56"/>
  <c r="Q838" i="56" s="1"/>
  <c r="P837" i="56"/>
  <c r="Q837" i="56" s="1"/>
  <c r="P836" i="56"/>
  <c r="Q836" i="56" s="1"/>
  <c r="P835" i="56"/>
  <c r="Q835" i="56" s="1"/>
  <c r="P834" i="56"/>
  <c r="Q834" i="56" s="1"/>
  <c r="P833" i="56"/>
  <c r="Q833" i="56" s="1"/>
  <c r="P832" i="56"/>
  <c r="Q832" i="56" s="1"/>
  <c r="P831" i="56"/>
  <c r="Q831" i="56" s="1"/>
  <c r="P830" i="56"/>
  <c r="Q830" i="56" s="1"/>
  <c r="P829" i="56"/>
  <c r="Q829" i="56" s="1"/>
  <c r="P828" i="56"/>
  <c r="Q828" i="56" s="1"/>
  <c r="P827" i="56"/>
  <c r="Q827" i="56" s="1"/>
  <c r="P826" i="56"/>
  <c r="Q826" i="56" s="1"/>
  <c r="P825" i="56"/>
  <c r="Q825" i="56" s="1"/>
  <c r="P824" i="56"/>
  <c r="Q824" i="56" s="1"/>
  <c r="P823" i="56"/>
  <c r="Q823" i="56" s="1"/>
  <c r="P822" i="56"/>
  <c r="Q822" i="56" s="1"/>
  <c r="P821" i="56"/>
  <c r="Q821" i="56" s="1"/>
  <c r="P820" i="56"/>
  <c r="Q820" i="56" s="1"/>
  <c r="P819" i="56"/>
  <c r="Q819" i="56" s="1"/>
  <c r="P818" i="56"/>
  <c r="Q818" i="56" s="1"/>
  <c r="P817" i="56"/>
  <c r="Q817" i="56" s="1"/>
  <c r="P816" i="56"/>
  <c r="Q816" i="56" s="1"/>
  <c r="P815" i="56"/>
  <c r="Q815" i="56" s="1"/>
  <c r="P814" i="56"/>
  <c r="Q814" i="56" s="1"/>
  <c r="P813" i="56"/>
  <c r="Q813" i="56" s="1"/>
  <c r="P812" i="56"/>
  <c r="Q812" i="56" s="1"/>
  <c r="P811" i="56"/>
  <c r="Q811" i="56" s="1"/>
  <c r="P810" i="56"/>
  <c r="Q810" i="56" s="1"/>
  <c r="P809" i="56"/>
  <c r="Q809" i="56" s="1"/>
  <c r="P808" i="56"/>
  <c r="Q808" i="56" s="1"/>
  <c r="P807" i="56"/>
  <c r="Q807" i="56" s="1"/>
  <c r="P806" i="56"/>
  <c r="Q806" i="56" s="1"/>
  <c r="P805" i="56"/>
  <c r="Q805" i="56" s="1"/>
  <c r="P804" i="56"/>
  <c r="Q804" i="56" s="1"/>
  <c r="P803" i="56"/>
  <c r="Q803" i="56" s="1"/>
  <c r="P802" i="56"/>
  <c r="Q802" i="56" s="1"/>
  <c r="P801" i="56"/>
  <c r="Q801" i="56" s="1"/>
  <c r="P800" i="56"/>
  <c r="Q800" i="56" s="1"/>
  <c r="P799" i="56"/>
  <c r="Q799" i="56" s="1"/>
  <c r="P798" i="56"/>
  <c r="Q798" i="56" s="1"/>
  <c r="P797" i="56"/>
  <c r="Q797" i="56" s="1"/>
  <c r="P796" i="56"/>
  <c r="Q796" i="56" s="1"/>
  <c r="P795" i="56"/>
  <c r="Q795" i="56" s="1"/>
  <c r="P794" i="56"/>
  <c r="Q794" i="56" s="1"/>
  <c r="P793" i="56"/>
  <c r="Q793" i="56" s="1"/>
  <c r="P792" i="56"/>
  <c r="Q792" i="56" s="1"/>
  <c r="P791" i="56"/>
  <c r="Q791" i="56" s="1"/>
  <c r="P790" i="56"/>
  <c r="Q790" i="56" s="1"/>
  <c r="P789" i="56"/>
  <c r="Q789" i="56" s="1"/>
  <c r="P788" i="56"/>
  <c r="Q788" i="56" s="1"/>
  <c r="P787" i="56"/>
  <c r="Q787" i="56" s="1"/>
  <c r="P786" i="56"/>
  <c r="Q786" i="56" s="1"/>
  <c r="P785" i="56"/>
  <c r="Q785" i="56" s="1"/>
  <c r="P784" i="56"/>
  <c r="Q784" i="56" s="1"/>
  <c r="P783" i="56"/>
  <c r="Q783" i="56" s="1"/>
  <c r="P782" i="56"/>
  <c r="Q782" i="56" s="1"/>
  <c r="P781" i="56"/>
  <c r="Q781" i="56" s="1"/>
  <c r="P780" i="56"/>
  <c r="Q780" i="56" s="1"/>
  <c r="P779" i="56"/>
  <c r="Q779" i="56" s="1"/>
  <c r="P778" i="56"/>
  <c r="Q778" i="56" s="1"/>
  <c r="P777" i="56"/>
  <c r="Q777" i="56" s="1"/>
  <c r="P776" i="56"/>
  <c r="Q776" i="56" s="1"/>
  <c r="P775" i="56"/>
  <c r="Q775" i="56" s="1"/>
  <c r="P774" i="56"/>
  <c r="Q774" i="56" s="1"/>
  <c r="P773" i="56"/>
  <c r="Q773" i="56" s="1"/>
  <c r="P772" i="56"/>
  <c r="Q772" i="56" s="1"/>
  <c r="P771" i="56"/>
  <c r="Q771" i="56" s="1"/>
  <c r="P770" i="56"/>
  <c r="Q770" i="56" s="1"/>
  <c r="P769" i="56"/>
  <c r="Q769" i="56" s="1"/>
  <c r="P768" i="56"/>
  <c r="Q768" i="56" s="1"/>
  <c r="P767" i="56"/>
  <c r="Q767" i="56" s="1"/>
  <c r="P766" i="56"/>
  <c r="Q766" i="56" s="1"/>
  <c r="P765" i="56"/>
  <c r="Q765" i="56" s="1"/>
  <c r="P764" i="56"/>
  <c r="Q764" i="56" s="1"/>
  <c r="P763" i="56"/>
  <c r="Q763" i="56" s="1"/>
  <c r="P762" i="56"/>
  <c r="Q762" i="56" s="1"/>
  <c r="P761" i="56"/>
  <c r="Q761" i="56" s="1"/>
  <c r="P760" i="56"/>
  <c r="Q760" i="56" s="1"/>
  <c r="P759" i="56"/>
  <c r="Q759" i="56" s="1"/>
  <c r="P758" i="56"/>
  <c r="Q758" i="56" s="1"/>
  <c r="P757" i="56"/>
  <c r="Q757" i="56" s="1"/>
  <c r="P756" i="56"/>
  <c r="Q756" i="56" s="1"/>
  <c r="P755" i="56"/>
  <c r="Q755" i="56" s="1"/>
  <c r="P754" i="56"/>
  <c r="Q754" i="56" s="1"/>
  <c r="P753" i="56"/>
  <c r="Q753" i="56" s="1"/>
  <c r="P752" i="56"/>
  <c r="Q752" i="56" s="1"/>
  <c r="P751" i="56"/>
  <c r="Q751" i="56" s="1"/>
  <c r="P750" i="56"/>
  <c r="Q750" i="56" s="1"/>
  <c r="P749" i="56"/>
  <c r="Q749" i="56" s="1"/>
  <c r="P748" i="56"/>
  <c r="Q748" i="56" s="1"/>
  <c r="P747" i="56"/>
  <c r="Q747" i="56" s="1"/>
  <c r="P746" i="56"/>
  <c r="Q746" i="56" s="1"/>
  <c r="P745" i="56"/>
  <c r="Q745" i="56" s="1"/>
  <c r="P744" i="56"/>
  <c r="Q744" i="56" s="1"/>
  <c r="P743" i="56"/>
  <c r="Q743" i="56" s="1"/>
  <c r="P742" i="56"/>
  <c r="Q742" i="56" s="1"/>
  <c r="P741" i="56"/>
  <c r="Q741" i="56" s="1"/>
  <c r="P740" i="56"/>
  <c r="Q740" i="56" s="1"/>
  <c r="P739" i="56"/>
  <c r="Q739" i="56" s="1"/>
  <c r="P738" i="56"/>
  <c r="Q738" i="56" s="1"/>
  <c r="P737" i="56"/>
  <c r="Q737" i="56" s="1"/>
  <c r="P736" i="56"/>
  <c r="Q736" i="56" s="1"/>
  <c r="P735" i="56"/>
  <c r="Q735" i="56" s="1"/>
  <c r="P734" i="56"/>
  <c r="Q734" i="56" s="1"/>
  <c r="P733" i="56"/>
  <c r="Q733" i="56" s="1"/>
  <c r="P732" i="56"/>
  <c r="Q732" i="56" s="1"/>
  <c r="P731" i="56"/>
  <c r="Q731" i="56" s="1"/>
  <c r="P730" i="56"/>
  <c r="Q730" i="56" s="1"/>
  <c r="P729" i="56"/>
  <c r="Q729" i="56" s="1"/>
  <c r="P728" i="56"/>
  <c r="Q728" i="56" s="1"/>
  <c r="P727" i="56"/>
  <c r="Q727" i="56" s="1"/>
  <c r="P726" i="56"/>
  <c r="Q726" i="56" s="1"/>
  <c r="P725" i="56"/>
  <c r="Q725" i="56" s="1"/>
  <c r="P724" i="56"/>
  <c r="Q724" i="56" s="1"/>
  <c r="P723" i="56"/>
  <c r="Q723" i="56" s="1"/>
  <c r="P722" i="56"/>
  <c r="Q722" i="56" s="1"/>
  <c r="P721" i="56"/>
  <c r="Q721" i="56" s="1"/>
  <c r="P720" i="56"/>
  <c r="Q720" i="56" s="1"/>
  <c r="P719" i="56"/>
  <c r="Q719" i="56" s="1"/>
  <c r="P718" i="56"/>
  <c r="Q718" i="56" s="1"/>
  <c r="P717" i="56"/>
  <c r="Q717" i="56" s="1"/>
  <c r="P716" i="56"/>
  <c r="Q716" i="56" s="1"/>
  <c r="P715" i="56"/>
  <c r="Q715" i="56" s="1"/>
  <c r="P714" i="56"/>
  <c r="Q714" i="56" s="1"/>
  <c r="P713" i="56"/>
  <c r="Q713" i="56" s="1"/>
  <c r="P712" i="56"/>
  <c r="Q712" i="56" s="1"/>
  <c r="P711" i="56"/>
  <c r="Q711" i="56" s="1"/>
  <c r="P710" i="56"/>
  <c r="Q710" i="56" s="1"/>
  <c r="P709" i="56"/>
  <c r="Q709" i="56" s="1"/>
  <c r="P708" i="56"/>
  <c r="Q708" i="56" s="1"/>
  <c r="P707" i="56"/>
  <c r="Q707" i="56" s="1"/>
  <c r="P706" i="56"/>
  <c r="Q706" i="56" s="1"/>
  <c r="P705" i="56"/>
  <c r="Q705" i="56" s="1"/>
  <c r="P704" i="56"/>
  <c r="Q704" i="56" s="1"/>
  <c r="P703" i="56"/>
  <c r="Q703" i="56" s="1"/>
  <c r="P702" i="56"/>
  <c r="Q702" i="56" s="1"/>
  <c r="P701" i="56"/>
  <c r="Q701" i="56" s="1"/>
  <c r="P700" i="56"/>
  <c r="Q700" i="56" s="1"/>
  <c r="P699" i="56"/>
  <c r="Q699" i="56" s="1"/>
  <c r="P698" i="56"/>
  <c r="Q698" i="56" s="1"/>
  <c r="P697" i="56"/>
  <c r="Q697" i="56" s="1"/>
  <c r="P696" i="56"/>
  <c r="Q696" i="56" s="1"/>
  <c r="P695" i="56"/>
  <c r="Q695" i="56" s="1"/>
  <c r="P694" i="56"/>
  <c r="Q694" i="56" s="1"/>
  <c r="P693" i="56"/>
  <c r="Q693" i="56" s="1"/>
  <c r="P692" i="56"/>
  <c r="Q692" i="56" s="1"/>
  <c r="P691" i="56"/>
  <c r="Q691" i="56" s="1"/>
  <c r="P690" i="56"/>
  <c r="Q690" i="56" s="1"/>
  <c r="P689" i="56"/>
  <c r="Q689" i="56" s="1"/>
  <c r="AF62" i="55" l="1"/>
  <c r="AF61" i="55"/>
  <c r="AF60" i="55"/>
  <c r="AF59" i="55"/>
  <c r="AF58" i="55"/>
  <c r="AF57" i="55"/>
  <c r="AF56" i="55"/>
  <c r="AF55" i="55"/>
  <c r="AF54" i="55"/>
  <c r="AF53" i="55"/>
  <c r="AF52" i="55"/>
  <c r="AF51" i="55"/>
  <c r="AF50" i="55"/>
  <c r="AF49" i="55"/>
  <c r="AF48" i="55"/>
  <c r="AF47" i="55"/>
  <c r="AF46" i="55"/>
  <c r="AF45" i="55"/>
  <c r="AF44" i="55"/>
  <c r="AF43" i="55"/>
  <c r="AF42" i="55"/>
  <c r="AF41" i="55"/>
  <c r="AF40" i="55"/>
  <c r="AF39" i="55"/>
  <c r="R1372" i="55"/>
  <c r="R1355" i="55"/>
  <c r="R1354" i="55"/>
  <c r="R1353" i="55"/>
  <c r="R1352" i="55"/>
  <c r="R1351" i="55"/>
  <c r="R1350" i="55"/>
  <c r="R1349" i="55"/>
  <c r="R1348" i="55"/>
  <c r="R1347" i="55"/>
  <c r="R1346" i="55"/>
  <c r="R1345" i="55"/>
  <c r="R1344" i="55"/>
  <c r="R1343" i="55"/>
  <c r="R1342" i="55"/>
  <c r="R1341" i="55"/>
  <c r="R1340" i="55"/>
  <c r="R1339" i="55"/>
  <c r="R1338" i="55"/>
  <c r="R1337" i="55"/>
  <c r="R1336" i="55"/>
  <c r="R1335" i="55"/>
  <c r="R1334" i="55"/>
  <c r="R1333" i="55"/>
  <c r="R622" i="55"/>
  <c r="B622" i="55"/>
  <c r="A622" i="55"/>
  <c r="R605" i="55"/>
  <c r="B605" i="55"/>
  <c r="A605" i="55"/>
  <c r="R604" i="55"/>
  <c r="B604" i="55"/>
  <c r="A604" i="55"/>
  <c r="R603" i="55"/>
  <c r="B603" i="55"/>
  <c r="A603" i="55"/>
  <c r="R602" i="55"/>
  <c r="B602" i="55"/>
  <c r="A602" i="55"/>
  <c r="R601" i="55"/>
  <c r="B601" i="55"/>
  <c r="A601" i="55"/>
  <c r="R600" i="55"/>
  <c r="B600" i="55"/>
  <c r="A600" i="55"/>
  <c r="R599" i="55"/>
  <c r="B599" i="55"/>
  <c r="A599" i="55"/>
  <c r="R598" i="55"/>
  <c r="B598" i="55"/>
  <c r="A598" i="55"/>
  <c r="R597" i="55"/>
  <c r="B597" i="55"/>
  <c r="A597" i="55"/>
  <c r="R596" i="55"/>
  <c r="B596" i="55"/>
  <c r="A596" i="55"/>
  <c r="R595" i="55"/>
  <c r="B595" i="55"/>
  <c r="A595" i="55"/>
  <c r="R594" i="55"/>
  <c r="B594" i="55"/>
  <c r="A594" i="55"/>
  <c r="R593" i="55"/>
  <c r="B593" i="55"/>
  <c r="A593" i="55"/>
  <c r="R592" i="55"/>
  <c r="B592" i="55"/>
  <c r="A592" i="55"/>
  <c r="R591" i="55"/>
  <c r="B591" i="55"/>
  <c r="A591" i="55"/>
  <c r="R590" i="55"/>
  <c r="B590" i="55"/>
  <c r="A590" i="55"/>
  <c r="R589" i="55"/>
  <c r="B589" i="55"/>
  <c r="A589" i="55"/>
  <c r="R588" i="55"/>
  <c r="B588" i="55"/>
  <c r="A588" i="55"/>
  <c r="R587" i="55"/>
  <c r="B587" i="55"/>
  <c r="A587" i="55"/>
  <c r="R586" i="55"/>
  <c r="B586" i="55"/>
  <c r="A586" i="55"/>
  <c r="R585" i="55"/>
  <c r="B585" i="55"/>
  <c r="A585" i="55"/>
  <c r="R584" i="55"/>
  <c r="B584" i="55"/>
  <c r="A584" i="55"/>
  <c r="R583" i="55"/>
  <c r="B583" i="55"/>
  <c r="A583" i="55"/>
  <c r="R537" i="55"/>
  <c r="B537" i="55"/>
  <c r="A537" i="55"/>
  <c r="R536" i="55"/>
  <c r="B536" i="55"/>
  <c r="A536" i="55"/>
  <c r="R535" i="55"/>
  <c r="B535" i="55"/>
  <c r="A535" i="55"/>
  <c r="R534" i="55"/>
  <c r="B534" i="55"/>
  <c r="A534" i="55"/>
  <c r="R533" i="55"/>
  <c r="B533" i="55"/>
  <c r="A533" i="55"/>
  <c r="R532" i="55"/>
  <c r="B532" i="55"/>
  <c r="A532" i="55"/>
  <c r="R531" i="55"/>
  <c r="B531" i="55"/>
  <c r="A531" i="55"/>
  <c r="R530" i="55"/>
  <c r="B530" i="55"/>
  <c r="A530" i="55"/>
  <c r="R529" i="55"/>
  <c r="B529" i="55"/>
  <c r="A529" i="55"/>
  <c r="R528" i="55"/>
  <c r="B528" i="55"/>
  <c r="A528" i="55"/>
  <c r="R527" i="55"/>
  <c r="B527" i="55"/>
  <c r="A527" i="55"/>
  <c r="R526" i="55"/>
  <c r="B526" i="55"/>
  <c r="A526" i="55"/>
  <c r="R525" i="55"/>
  <c r="B525" i="55"/>
  <c r="A525" i="55"/>
  <c r="R524" i="55"/>
  <c r="B524" i="55"/>
  <c r="A524" i="55"/>
  <c r="R523" i="55"/>
  <c r="B523" i="55"/>
  <c r="A523" i="55"/>
  <c r="R522" i="55"/>
  <c r="B522" i="55"/>
  <c r="A522" i="55"/>
  <c r="R521" i="55"/>
  <c r="B521" i="55"/>
  <c r="A521" i="55"/>
  <c r="R520" i="55"/>
  <c r="B520" i="55"/>
  <c r="A520" i="55"/>
  <c r="R519" i="55"/>
  <c r="B519" i="55"/>
  <c r="A519" i="55"/>
  <c r="R518" i="55"/>
  <c r="B518" i="55"/>
  <c r="A518" i="55"/>
  <c r="R517" i="55"/>
  <c r="B517" i="55"/>
  <c r="A517" i="55"/>
  <c r="R516" i="55"/>
  <c r="B516" i="55"/>
  <c r="A516" i="55"/>
  <c r="R515" i="55"/>
  <c r="B515" i="55"/>
  <c r="A515" i="55"/>
  <c r="R486" i="55"/>
  <c r="B486" i="55"/>
  <c r="A486" i="55"/>
  <c r="R469" i="55"/>
  <c r="B469" i="55"/>
  <c r="A469" i="55"/>
  <c r="R468" i="55"/>
  <c r="B468" i="55"/>
  <c r="A468" i="55"/>
  <c r="R467" i="55"/>
  <c r="B467" i="55"/>
  <c r="A467" i="55"/>
  <c r="R466" i="55"/>
  <c r="B466" i="55"/>
  <c r="A466" i="55"/>
  <c r="R465" i="55"/>
  <c r="B465" i="55"/>
  <c r="A465" i="55"/>
  <c r="R464" i="55"/>
  <c r="B464" i="55"/>
  <c r="A464" i="55"/>
  <c r="R463" i="55"/>
  <c r="B463" i="55"/>
  <c r="A463" i="55"/>
  <c r="R462" i="55"/>
  <c r="B462" i="55"/>
  <c r="A462" i="55"/>
  <c r="R461" i="55"/>
  <c r="B461" i="55"/>
  <c r="A461" i="55"/>
  <c r="R460" i="55"/>
  <c r="B460" i="55"/>
  <c r="A460" i="55"/>
  <c r="R459" i="55"/>
  <c r="B459" i="55"/>
  <c r="A459" i="55"/>
  <c r="R458" i="55"/>
  <c r="B458" i="55"/>
  <c r="A458" i="55"/>
  <c r="R457" i="55"/>
  <c r="B457" i="55"/>
  <c r="A457" i="55"/>
  <c r="R456" i="55"/>
  <c r="B456" i="55"/>
  <c r="A456" i="55"/>
  <c r="R455" i="55"/>
  <c r="B455" i="55"/>
  <c r="A455" i="55"/>
  <c r="R454" i="55"/>
  <c r="B454" i="55"/>
  <c r="A454" i="55"/>
  <c r="R453" i="55"/>
  <c r="B453" i="55"/>
  <c r="A453" i="55"/>
  <c r="R452" i="55"/>
  <c r="B452" i="55"/>
  <c r="A452" i="55"/>
  <c r="R451" i="55"/>
  <c r="B451" i="55"/>
  <c r="A451" i="55"/>
  <c r="R450" i="55"/>
  <c r="B450" i="55"/>
  <c r="A450" i="55"/>
  <c r="R449" i="55"/>
  <c r="B449" i="55"/>
  <c r="A449" i="55"/>
  <c r="R448" i="55"/>
  <c r="B448" i="55"/>
  <c r="A448" i="55"/>
  <c r="R447" i="55"/>
  <c r="B447" i="55"/>
  <c r="A447" i="55"/>
  <c r="R418" i="55"/>
  <c r="B418" i="55"/>
  <c r="A418" i="55"/>
  <c r="R401" i="55"/>
  <c r="B401" i="55"/>
  <c r="A401" i="55"/>
  <c r="R400" i="55"/>
  <c r="B400" i="55"/>
  <c r="A400" i="55"/>
  <c r="R399" i="55"/>
  <c r="B399" i="55"/>
  <c r="A399" i="55"/>
  <c r="R398" i="55"/>
  <c r="B398" i="55"/>
  <c r="A398" i="55"/>
  <c r="R397" i="55"/>
  <c r="B397" i="55"/>
  <c r="A397" i="55"/>
  <c r="R396" i="55"/>
  <c r="B396" i="55"/>
  <c r="A396" i="55"/>
  <c r="R395" i="55"/>
  <c r="B395" i="55"/>
  <c r="A395" i="55"/>
  <c r="R394" i="55"/>
  <c r="B394" i="55"/>
  <c r="A394" i="55"/>
  <c r="R393" i="55"/>
  <c r="B393" i="55"/>
  <c r="A393" i="55"/>
  <c r="R392" i="55"/>
  <c r="B392" i="55"/>
  <c r="A392" i="55"/>
  <c r="R391" i="55"/>
  <c r="B391" i="55"/>
  <c r="A391" i="55"/>
  <c r="R390" i="55"/>
  <c r="B390" i="55"/>
  <c r="A390" i="55"/>
  <c r="R389" i="55"/>
  <c r="B389" i="55"/>
  <c r="A389" i="55"/>
  <c r="R388" i="55"/>
  <c r="B388" i="55"/>
  <c r="A388" i="55"/>
  <c r="R387" i="55"/>
  <c r="B387" i="55"/>
  <c r="A387" i="55"/>
  <c r="R386" i="55"/>
  <c r="B386" i="55"/>
  <c r="A386" i="55"/>
  <c r="R385" i="55"/>
  <c r="B385" i="55"/>
  <c r="A385" i="55"/>
  <c r="R384" i="55"/>
  <c r="B384" i="55"/>
  <c r="A384" i="55"/>
  <c r="R383" i="55"/>
  <c r="B383" i="55"/>
  <c r="A383" i="55"/>
  <c r="R382" i="55"/>
  <c r="B382" i="55"/>
  <c r="A382" i="55"/>
  <c r="R381" i="55"/>
  <c r="B381" i="55"/>
  <c r="A381" i="55"/>
  <c r="R380" i="55"/>
  <c r="B380" i="55"/>
  <c r="A380" i="55"/>
  <c r="R379" i="55"/>
  <c r="B379" i="55"/>
  <c r="A379" i="55"/>
  <c r="R350" i="55"/>
  <c r="B350" i="55"/>
  <c r="A350" i="55"/>
  <c r="R333" i="55"/>
  <c r="B333" i="55"/>
  <c r="A333" i="55"/>
  <c r="R332" i="55"/>
  <c r="B332" i="55"/>
  <c r="A332" i="55"/>
  <c r="R331" i="55"/>
  <c r="B331" i="55"/>
  <c r="A331" i="55"/>
  <c r="R330" i="55"/>
  <c r="B330" i="55"/>
  <c r="A330" i="55"/>
  <c r="R329" i="55"/>
  <c r="B329" i="55"/>
  <c r="A329" i="55"/>
  <c r="R328" i="55"/>
  <c r="B328" i="55"/>
  <c r="A328" i="55"/>
  <c r="R327" i="55"/>
  <c r="B327" i="55"/>
  <c r="A327" i="55"/>
  <c r="R326" i="55"/>
  <c r="B326" i="55"/>
  <c r="A326" i="55"/>
  <c r="R325" i="55"/>
  <c r="B325" i="55"/>
  <c r="A325" i="55"/>
  <c r="R324" i="55"/>
  <c r="B324" i="55"/>
  <c r="A324" i="55"/>
  <c r="R323" i="55"/>
  <c r="B323" i="55"/>
  <c r="A323" i="55"/>
  <c r="R322" i="55"/>
  <c r="B322" i="55"/>
  <c r="A322" i="55"/>
  <c r="R321" i="55"/>
  <c r="B321" i="55"/>
  <c r="A321" i="55"/>
  <c r="R320" i="55"/>
  <c r="B320" i="55"/>
  <c r="A320" i="55"/>
  <c r="R319" i="55"/>
  <c r="B319" i="55"/>
  <c r="A319" i="55"/>
  <c r="R318" i="55"/>
  <c r="B318" i="55"/>
  <c r="A318" i="55"/>
  <c r="R317" i="55"/>
  <c r="B317" i="55"/>
  <c r="A317" i="55"/>
  <c r="R316" i="55"/>
  <c r="B316" i="55"/>
  <c r="A316" i="55"/>
  <c r="R315" i="55"/>
  <c r="B315" i="55"/>
  <c r="A315" i="55"/>
  <c r="R314" i="55"/>
  <c r="B314" i="55"/>
  <c r="A314" i="55"/>
  <c r="R313" i="55"/>
  <c r="B313" i="55"/>
  <c r="A313" i="55"/>
  <c r="R312" i="55"/>
  <c r="B312" i="55"/>
  <c r="A312" i="55"/>
  <c r="R311" i="55"/>
  <c r="B311" i="55"/>
  <c r="A311" i="55"/>
  <c r="AF266" i="55"/>
  <c r="R282" i="55"/>
  <c r="B282" i="55"/>
  <c r="A282" i="55"/>
  <c r="AF265" i="55"/>
  <c r="R265" i="55"/>
  <c r="B265" i="55"/>
  <c r="A265" i="55"/>
  <c r="AF264" i="55"/>
  <c r="R264" i="55"/>
  <c r="B264" i="55"/>
  <c r="A264" i="55"/>
  <c r="AF263" i="55"/>
  <c r="R263" i="55"/>
  <c r="B263" i="55"/>
  <c r="A263" i="55"/>
  <c r="AF262" i="55"/>
  <c r="R262" i="55"/>
  <c r="B262" i="55"/>
  <c r="A262" i="55"/>
  <c r="AF261" i="55"/>
  <c r="R261" i="55"/>
  <c r="B261" i="55"/>
  <c r="A261" i="55"/>
  <c r="AF260" i="55"/>
  <c r="R260" i="55"/>
  <c r="B260" i="55"/>
  <c r="A260" i="55"/>
  <c r="AF259" i="55"/>
  <c r="R259" i="55"/>
  <c r="B259" i="55"/>
  <c r="A259" i="55"/>
  <c r="AF258" i="55"/>
  <c r="R258" i="55"/>
  <c r="B258" i="55"/>
  <c r="A258" i="55"/>
  <c r="AF257" i="55"/>
  <c r="R257" i="55"/>
  <c r="B257" i="55"/>
  <c r="A257" i="55"/>
  <c r="AF256" i="55"/>
  <c r="R256" i="55"/>
  <c r="B256" i="55"/>
  <c r="A256" i="55"/>
  <c r="AF255" i="55"/>
  <c r="R255" i="55"/>
  <c r="B255" i="55"/>
  <c r="A255" i="55"/>
  <c r="AF254" i="55"/>
  <c r="R254" i="55"/>
  <c r="B254" i="55"/>
  <c r="A254" i="55"/>
  <c r="AF253" i="55"/>
  <c r="R253" i="55"/>
  <c r="B253" i="55"/>
  <c r="A253" i="55"/>
  <c r="AF252" i="55"/>
  <c r="R252" i="55"/>
  <c r="B252" i="55"/>
  <c r="A252" i="55"/>
  <c r="AF251" i="55"/>
  <c r="R251" i="55"/>
  <c r="B251" i="55"/>
  <c r="A251" i="55"/>
  <c r="AF250" i="55"/>
  <c r="R250" i="55"/>
  <c r="B250" i="55"/>
  <c r="A250" i="55"/>
  <c r="AF249" i="55"/>
  <c r="R249" i="55"/>
  <c r="B249" i="55"/>
  <c r="A249" i="55"/>
  <c r="AF248" i="55"/>
  <c r="R248" i="55"/>
  <c r="B248" i="55"/>
  <c r="A248" i="55"/>
  <c r="AF247" i="55"/>
  <c r="R247" i="55"/>
  <c r="B247" i="55"/>
  <c r="A247" i="55"/>
  <c r="AF246" i="55"/>
  <c r="R246" i="55"/>
  <c r="B246" i="55"/>
  <c r="A246" i="55"/>
  <c r="AF245" i="55"/>
  <c r="R245" i="55"/>
  <c r="B245" i="55"/>
  <c r="A245" i="55"/>
  <c r="AF244" i="55"/>
  <c r="R244" i="55"/>
  <c r="B244" i="55"/>
  <c r="A244" i="55"/>
  <c r="AF243" i="55"/>
  <c r="R243" i="55"/>
  <c r="B243" i="55"/>
  <c r="A243" i="55"/>
  <c r="AF198" i="55"/>
  <c r="AF197" i="55"/>
  <c r="R197" i="55"/>
  <c r="B197" i="55"/>
  <c r="A197" i="55"/>
  <c r="AF196" i="55"/>
  <c r="R196" i="55"/>
  <c r="B196" i="55"/>
  <c r="A196" i="55"/>
  <c r="AF195" i="55"/>
  <c r="R195" i="55"/>
  <c r="B195" i="55"/>
  <c r="A195" i="55"/>
  <c r="AF194" i="55"/>
  <c r="R194" i="55"/>
  <c r="B194" i="55"/>
  <c r="A194" i="55"/>
  <c r="AF193" i="55"/>
  <c r="R193" i="55"/>
  <c r="B193" i="55"/>
  <c r="A193" i="55"/>
  <c r="AF192" i="55"/>
  <c r="R192" i="55"/>
  <c r="B192" i="55"/>
  <c r="A192" i="55"/>
  <c r="AF191" i="55"/>
  <c r="R191" i="55"/>
  <c r="B191" i="55"/>
  <c r="A191" i="55"/>
  <c r="AF190" i="55"/>
  <c r="R190" i="55"/>
  <c r="B190" i="55"/>
  <c r="A190" i="55"/>
  <c r="AF189" i="55"/>
  <c r="R189" i="55"/>
  <c r="B189" i="55"/>
  <c r="A189" i="55"/>
  <c r="AF188" i="55"/>
  <c r="R188" i="55"/>
  <c r="B188" i="55"/>
  <c r="A188" i="55"/>
  <c r="AF187" i="55"/>
  <c r="R187" i="55"/>
  <c r="B187" i="55"/>
  <c r="A187" i="55"/>
  <c r="AF186" i="55"/>
  <c r="R186" i="55"/>
  <c r="B186" i="55"/>
  <c r="A186" i="55"/>
  <c r="AF185" i="55"/>
  <c r="R185" i="55"/>
  <c r="B185" i="55"/>
  <c r="A185" i="55"/>
  <c r="AF184" i="55"/>
  <c r="R184" i="55"/>
  <c r="B184" i="55"/>
  <c r="A184" i="55"/>
  <c r="AF183" i="55"/>
  <c r="R183" i="55"/>
  <c r="B183" i="55"/>
  <c r="A183" i="55"/>
  <c r="AF182" i="55"/>
  <c r="R182" i="55"/>
  <c r="B182" i="55"/>
  <c r="A182" i="55"/>
  <c r="AF181" i="55"/>
  <c r="R181" i="55"/>
  <c r="B181" i="55"/>
  <c r="A181" i="55"/>
  <c r="AF180" i="55"/>
  <c r="R180" i="55"/>
  <c r="B180" i="55"/>
  <c r="A180" i="55"/>
  <c r="AF179" i="55"/>
  <c r="R179" i="55"/>
  <c r="B179" i="55"/>
  <c r="A179" i="55"/>
  <c r="AF178" i="55"/>
  <c r="R178" i="55"/>
  <c r="B178" i="55"/>
  <c r="A178" i="55"/>
  <c r="AF177" i="55"/>
  <c r="R177" i="55"/>
  <c r="B177" i="55"/>
  <c r="A177" i="55"/>
  <c r="AF176" i="55"/>
  <c r="R176" i="55"/>
  <c r="B176" i="55"/>
  <c r="A176" i="55"/>
  <c r="AF175" i="55"/>
  <c r="R175" i="55"/>
  <c r="B175" i="55"/>
  <c r="A175" i="55"/>
  <c r="AF130" i="55"/>
  <c r="AF129" i="55"/>
  <c r="R129" i="55"/>
  <c r="B129" i="55"/>
  <c r="A129" i="55"/>
  <c r="AF128" i="55"/>
  <c r="R128" i="55"/>
  <c r="B128" i="55"/>
  <c r="A128" i="55"/>
  <c r="AF127" i="55"/>
  <c r="R127" i="55"/>
  <c r="B127" i="55"/>
  <c r="A127" i="55"/>
  <c r="AF126" i="55"/>
  <c r="R126" i="55"/>
  <c r="B126" i="55"/>
  <c r="A126" i="55"/>
  <c r="AF125" i="55"/>
  <c r="R125" i="55"/>
  <c r="B125" i="55"/>
  <c r="A125" i="55"/>
  <c r="AF124" i="55"/>
  <c r="R124" i="55"/>
  <c r="B124" i="55"/>
  <c r="A124" i="55"/>
  <c r="AF123" i="55"/>
  <c r="R123" i="55"/>
  <c r="B123" i="55"/>
  <c r="A123" i="55"/>
  <c r="AF122" i="55"/>
  <c r="R122" i="55"/>
  <c r="B122" i="55"/>
  <c r="A122" i="55"/>
  <c r="AF121" i="55"/>
  <c r="R121" i="55"/>
  <c r="B121" i="55"/>
  <c r="A121" i="55"/>
  <c r="AF120" i="55"/>
  <c r="R120" i="55"/>
  <c r="B120" i="55"/>
  <c r="A120" i="55"/>
  <c r="AF119" i="55"/>
  <c r="R119" i="55"/>
  <c r="B119" i="55"/>
  <c r="A119" i="55"/>
  <c r="AF118" i="55"/>
  <c r="R118" i="55"/>
  <c r="B118" i="55"/>
  <c r="A118" i="55"/>
  <c r="AF117" i="55"/>
  <c r="R117" i="55"/>
  <c r="B117" i="55"/>
  <c r="A117" i="55"/>
  <c r="AF116" i="55"/>
  <c r="R116" i="55"/>
  <c r="B116" i="55"/>
  <c r="A116" i="55"/>
  <c r="AF115" i="55"/>
  <c r="R115" i="55"/>
  <c r="B115" i="55"/>
  <c r="A115" i="55"/>
  <c r="AF114" i="55"/>
  <c r="R114" i="55"/>
  <c r="B114" i="55"/>
  <c r="A114" i="55"/>
  <c r="AF113" i="55"/>
  <c r="R113" i="55"/>
  <c r="B113" i="55"/>
  <c r="A113" i="55"/>
  <c r="AF112" i="55"/>
  <c r="R112" i="55"/>
  <c r="B112" i="55"/>
  <c r="A112" i="55"/>
  <c r="AF111" i="55"/>
  <c r="R111" i="55"/>
  <c r="B111" i="55"/>
  <c r="A111" i="55"/>
  <c r="AF110" i="55"/>
  <c r="R110" i="55"/>
  <c r="B110" i="55"/>
  <c r="A110" i="55"/>
  <c r="AF109" i="55"/>
  <c r="R109" i="55"/>
  <c r="B109" i="55"/>
  <c r="A109" i="55"/>
  <c r="AF108" i="55"/>
  <c r="R108" i="55"/>
  <c r="B108" i="55"/>
  <c r="A108" i="55"/>
  <c r="AF107" i="55"/>
  <c r="R107" i="55"/>
  <c r="B107" i="55"/>
  <c r="A107" i="55"/>
  <c r="R61" i="55"/>
  <c r="B61" i="55"/>
  <c r="A61" i="55"/>
  <c r="R60" i="55"/>
  <c r="B60" i="55"/>
  <c r="A60" i="55"/>
  <c r="R59" i="55"/>
  <c r="B59" i="55"/>
  <c r="A59" i="55"/>
  <c r="R58" i="55"/>
  <c r="B58" i="55"/>
  <c r="A58" i="55"/>
  <c r="R57" i="55"/>
  <c r="B57" i="55"/>
  <c r="A57" i="55"/>
  <c r="R56" i="55"/>
  <c r="B56" i="55"/>
  <c r="A56" i="55"/>
  <c r="R55" i="55"/>
  <c r="B55" i="55"/>
  <c r="A55" i="55"/>
  <c r="R54" i="55"/>
  <c r="B54" i="55"/>
  <c r="A54" i="55"/>
  <c r="R53" i="55"/>
  <c r="B53" i="55"/>
  <c r="A53" i="55"/>
  <c r="R52" i="55"/>
  <c r="B52" i="55"/>
  <c r="A52" i="55"/>
  <c r="R51" i="55"/>
  <c r="B51" i="55"/>
  <c r="A51" i="55"/>
  <c r="R50" i="55"/>
  <c r="B50" i="55"/>
  <c r="A50" i="55"/>
  <c r="R49" i="55"/>
  <c r="B49" i="55"/>
  <c r="A49" i="55"/>
  <c r="R48" i="55"/>
  <c r="B48" i="55"/>
  <c r="A48" i="55"/>
  <c r="R47" i="55"/>
  <c r="B47" i="55"/>
  <c r="A47" i="55"/>
  <c r="R46" i="55"/>
  <c r="B46" i="55"/>
  <c r="A46" i="55"/>
  <c r="R45" i="55"/>
  <c r="B45" i="55"/>
  <c r="A45" i="55"/>
  <c r="R44" i="55"/>
  <c r="B44" i="55"/>
  <c r="A44" i="55"/>
  <c r="R43" i="55"/>
  <c r="B43" i="55"/>
  <c r="A43" i="55"/>
  <c r="R42" i="55"/>
  <c r="B42" i="55"/>
  <c r="A42" i="55"/>
  <c r="R41" i="55"/>
  <c r="B41" i="55"/>
  <c r="A41" i="55"/>
  <c r="R40" i="55"/>
  <c r="B40" i="55"/>
  <c r="A40" i="55"/>
  <c r="R39" i="55"/>
  <c r="B39" i="55"/>
  <c r="A39" i="55"/>
  <c r="P534" i="56"/>
  <c r="P533" i="56"/>
  <c r="P532" i="56"/>
  <c r="P531" i="56"/>
  <c r="P530" i="56"/>
  <c r="P529" i="56"/>
  <c r="P528" i="56"/>
  <c r="P527" i="56"/>
  <c r="P526" i="56"/>
  <c r="P525" i="56"/>
  <c r="P524" i="56"/>
  <c r="P523" i="56"/>
  <c r="P522" i="56"/>
  <c r="P521" i="56"/>
  <c r="P520" i="56"/>
  <c r="P519" i="56"/>
  <c r="P518" i="56"/>
  <c r="P517" i="56"/>
  <c r="P516" i="56"/>
  <c r="P515" i="56"/>
  <c r="P514" i="56"/>
  <c r="P513" i="56"/>
  <c r="P512" i="56"/>
  <c r="P511" i="56"/>
  <c r="P551" i="56"/>
  <c r="P466" i="56"/>
  <c r="P465" i="56"/>
  <c r="P464" i="56"/>
  <c r="P463" i="56"/>
  <c r="P462" i="56"/>
  <c r="P461" i="56"/>
  <c r="P460" i="56"/>
  <c r="P459" i="56"/>
  <c r="P458" i="56"/>
  <c r="P457" i="56"/>
  <c r="P456" i="56"/>
  <c r="P455" i="56"/>
  <c r="P454" i="56"/>
  <c r="P453" i="56"/>
  <c r="P452" i="56"/>
  <c r="P451" i="56"/>
  <c r="P450" i="56"/>
  <c r="P449" i="56"/>
  <c r="P448" i="56"/>
  <c r="P447" i="56"/>
  <c r="P446" i="56"/>
  <c r="P445" i="56"/>
  <c r="P444" i="56"/>
  <c r="P443" i="56"/>
  <c r="P483" i="56"/>
  <c r="P398" i="56"/>
  <c r="P397" i="56"/>
  <c r="P396" i="56"/>
  <c r="P395" i="56"/>
  <c r="P394" i="56"/>
  <c r="P393" i="56"/>
  <c r="P392" i="56"/>
  <c r="P391" i="56"/>
  <c r="P390" i="56"/>
  <c r="P389" i="56"/>
  <c r="P388" i="56"/>
  <c r="P387" i="56"/>
  <c r="P386" i="56"/>
  <c r="P385" i="56"/>
  <c r="P384" i="56"/>
  <c r="P383" i="56"/>
  <c r="P382" i="56"/>
  <c r="P381" i="56"/>
  <c r="P380" i="56"/>
  <c r="P379" i="56"/>
  <c r="P378" i="56"/>
  <c r="P377" i="56"/>
  <c r="P376" i="56"/>
  <c r="P375" i="56"/>
  <c r="P415" i="56"/>
  <c r="P330" i="56"/>
  <c r="P329" i="56"/>
  <c r="P328" i="56"/>
  <c r="P327" i="56"/>
  <c r="P326" i="56"/>
  <c r="P325" i="56"/>
  <c r="P324" i="56"/>
  <c r="P323" i="56"/>
  <c r="P322" i="56"/>
  <c r="P321" i="56"/>
  <c r="P320" i="56"/>
  <c r="P319" i="56"/>
  <c r="P318" i="56"/>
  <c r="P317" i="56"/>
  <c r="P316" i="56"/>
  <c r="P315" i="56"/>
  <c r="P314" i="56"/>
  <c r="P313" i="56"/>
  <c r="P312" i="56"/>
  <c r="P311" i="56"/>
  <c r="P310" i="56"/>
  <c r="P309" i="56"/>
  <c r="P308" i="56"/>
  <c r="P307" i="56"/>
  <c r="P347" i="56"/>
  <c r="P262" i="56"/>
  <c r="P261" i="56"/>
  <c r="P260" i="56"/>
  <c r="P259" i="56"/>
  <c r="P258" i="56"/>
  <c r="P257" i="56"/>
  <c r="P256" i="56"/>
  <c r="P255" i="56"/>
  <c r="P254" i="56"/>
  <c r="P253" i="56"/>
  <c r="P252" i="56"/>
  <c r="P251" i="56"/>
  <c r="P250" i="56"/>
  <c r="P249" i="56"/>
  <c r="P248" i="56"/>
  <c r="P247" i="56"/>
  <c r="P246" i="56"/>
  <c r="P245" i="56"/>
  <c r="P244" i="56"/>
  <c r="P243" i="56"/>
  <c r="P242" i="56"/>
  <c r="P241" i="56"/>
  <c r="P240" i="56"/>
  <c r="P239" i="56"/>
  <c r="P279" i="56"/>
  <c r="F31" i="56"/>
  <c r="E31" i="56"/>
  <c r="F30" i="56"/>
  <c r="E30" i="56"/>
  <c r="F29" i="56"/>
  <c r="E29" i="56"/>
  <c r="F28" i="56"/>
  <c r="E28" i="56"/>
  <c r="W83" i="54"/>
  <c r="W82" i="54"/>
  <c r="W81" i="54"/>
  <c r="W80" i="54"/>
  <c r="W79" i="54"/>
  <c r="W78" i="54"/>
  <c r="W77" i="54"/>
  <c r="W76" i="54"/>
  <c r="W75" i="54"/>
  <c r="W74" i="54"/>
  <c r="W73" i="54"/>
  <c r="W72" i="54"/>
  <c r="W71" i="54"/>
  <c r="W70" i="54"/>
  <c r="W69" i="54"/>
  <c r="W68" i="54"/>
  <c r="W67" i="54"/>
  <c r="W66" i="54"/>
  <c r="W65" i="54"/>
  <c r="W64" i="54"/>
  <c r="W63" i="54"/>
  <c r="W62" i="54"/>
  <c r="W61" i="54"/>
  <c r="W60" i="54"/>
  <c r="W59" i="54"/>
  <c r="W58" i="54"/>
  <c r="W57" i="54"/>
  <c r="W56" i="54"/>
  <c r="W55" i="54"/>
  <c r="W54" i="54"/>
  <c r="W53" i="54"/>
  <c r="W52" i="54"/>
  <c r="W51" i="54"/>
  <c r="W50" i="54"/>
  <c r="W49" i="54"/>
  <c r="W48" i="54"/>
  <c r="W47" i="54"/>
  <c r="W46" i="54"/>
  <c r="W45" i="54"/>
  <c r="W44" i="54"/>
  <c r="W43" i="54"/>
  <c r="W42" i="54"/>
  <c r="W41" i="54"/>
  <c r="W40" i="54"/>
  <c r="W39" i="54"/>
  <c r="W38" i="54"/>
  <c r="W37" i="54"/>
  <c r="W36" i="54"/>
  <c r="W35" i="54"/>
  <c r="O381" i="56"/>
  <c r="P47" i="56"/>
  <c r="O581" i="56"/>
  <c r="P597" i="56"/>
  <c r="O460" i="56"/>
  <c r="O56" i="56"/>
  <c r="O387" i="56"/>
  <c r="P587" i="56"/>
  <c r="O600" i="56"/>
  <c r="O383" i="56"/>
  <c r="O45" i="56"/>
  <c r="P179" i="56"/>
  <c r="P189" i="56"/>
  <c r="O126" i="56"/>
  <c r="O517" i="56"/>
  <c r="P43" i="56"/>
  <c r="P594" i="56"/>
  <c r="P193" i="56"/>
  <c r="O33" i="56"/>
  <c r="P601" i="56"/>
  <c r="O521" i="56"/>
  <c r="O443" i="56"/>
  <c r="O42" i="56"/>
  <c r="O36" i="56"/>
  <c r="O464" i="56"/>
  <c r="O579" i="56"/>
  <c r="P171" i="56"/>
  <c r="O529" i="56"/>
  <c r="P582" i="56"/>
  <c r="O591" i="56"/>
  <c r="P44" i="56"/>
  <c r="O462" i="56"/>
  <c r="O385" i="56"/>
  <c r="O113" i="56"/>
  <c r="O463" i="56"/>
  <c r="O103" i="56"/>
  <c r="P619" i="56"/>
  <c r="P188" i="56"/>
  <c r="O459" i="56"/>
  <c r="P56" i="56"/>
  <c r="O31" i="56"/>
  <c r="P52" i="56"/>
  <c r="O452" i="56"/>
  <c r="O50" i="56"/>
  <c r="O465" i="56"/>
  <c r="O380" i="56"/>
  <c r="P48" i="56"/>
  <c r="P185" i="56"/>
  <c r="P591" i="56"/>
  <c r="O531" i="56"/>
  <c r="O379" i="56"/>
  <c r="P186" i="56"/>
  <c r="O120" i="56"/>
  <c r="O395" i="56"/>
  <c r="P191" i="56"/>
  <c r="O601" i="56"/>
  <c r="O32" i="56"/>
  <c r="O595" i="56"/>
  <c r="O534" i="56"/>
  <c r="O37" i="56"/>
  <c r="O415" i="56"/>
  <c r="O34" i="56"/>
  <c r="O551" i="56"/>
  <c r="P600" i="56"/>
  <c r="O121" i="56"/>
  <c r="P590" i="56"/>
  <c r="P585" i="56"/>
  <c r="P31" i="56"/>
  <c r="O511" i="56"/>
  <c r="O602" i="56"/>
  <c r="O512" i="56"/>
  <c r="O118" i="56"/>
  <c r="P584" i="56"/>
  <c r="P592" i="56"/>
  <c r="O40" i="56"/>
  <c r="P190" i="56"/>
  <c r="O28" i="56"/>
  <c r="O51" i="56"/>
  <c r="O584" i="56"/>
  <c r="O57" i="56"/>
  <c r="P40" i="56"/>
  <c r="P178" i="56"/>
  <c r="P593" i="56"/>
  <c r="O585" i="56"/>
  <c r="P49" i="56"/>
  <c r="P55" i="56"/>
  <c r="O124" i="56"/>
  <c r="O109" i="56"/>
  <c r="P30" i="56"/>
  <c r="P32" i="56"/>
  <c r="O398" i="56"/>
  <c r="O114" i="56"/>
  <c r="O530" i="56"/>
  <c r="P181" i="56"/>
  <c r="O377" i="56"/>
  <c r="O115" i="56"/>
  <c r="P29" i="56"/>
  <c r="O107" i="56"/>
  <c r="O526" i="56"/>
  <c r="O43" i="56"/>
  <c r="O386" i="56"/>
  <c r="P581" i="56"/>
  <c r="O513" i="56"/>
  <c r="O587" i="56"/>
  <c r="O514" i="56"/>
  <c r="O382" i="56"/>
  <c r="O444" i="56"/>
  <c r="O375" i="56"/>
  <c r="O394" i="56"/>
  <c r="O461" i="56"/>
  <c r="O522" i="56"/>
  <c r="O590" i="56"/>
  <c r="O592" i="56"/>
  <c r="P41" i="56"/>
  <c r="P175" i="56"/>
  <c r="O39" i="56"/>
  <c r="O445" i="56"/>
  <c r="O391" i="56"/>
  <c r="O46" i="56"/>
  <c r="O457" i="56"/>
  <c r="P602" i="56"/>
  <c r="O596" i="56"/>
  <c r="O451" i="56"/>
  <c r="O528" i="56"/>
  <c r="O527" i="56"/>
  <c r="P595" i="56"/>
  <c r="O397" i="56"/>
  <c r="P180" i="56"/>
  <c r="O446" i="56"/>
  <c r="P51" i="56"/>
  <c r="O516" i="56"/>
  <c r="O384" i="56"/>
  <c r="P192" i="56"/>
  <c r="O519" i="56"/>
  <c r="O448" i="56"/>
  <c r="P37" i="56"/>
  <c r="O520" i="56"/>
  <c r="O597" i="56"/>
  <c r="O454" i="56"/>
  <c r="O392" i="56"/>
  <c r="P39" i="56"/>
  <c r="P58" i="56"/>
  <c r="O116" i="56"/>
  <c r="O598" i="56"/>
  <c r="P35" i="56"/>
  <c r="P598" i="56"/>
  <c r="O466" i="56"/>
  <c r="O44" i="56"/>
  <c r="P42" i="56"/>
  <c r="O49" i="56"/>
  <c r="P583" i="56"/>
  <c r="O35" i="56"/>
  <c r="O447" i="56"/>
  <c r="O582" i="56"/>
  <c r="P589" i="56"/>
  <c r="O54" i="56"/>
  <c r="P38" i="56"/>
  <c r="P33" i="56"/>
  <c r="P28" i="56"/>
  <c r="O593" i="56"/>
  <c r="P53" i="56"/>
  <c r="O53" i="56"/>
  <c r="O589" i="56"/>
  <c r="O449" i="56"/>
  <c r="O58" i="56"/>
  <c r="O105" i="56"/>
  <c r="O396" i="56"/>
  <c r="P50" i="56"/>
  <c r="P184" i="56"/>
  <c r="O123" i="56"/>
  <c r="P187" i="56"/>
  <c r="O110" i="56"/>
  <c r="O619" i="56"/>
  <c r="O378" i="56"/>
  <c r="O47" i="56"/>
  <c r="O112" i="56"/>
  <c r="O41" i="56"/>
  <c r="P46" i="56"/>
  <c r="O524" i="56"/>
  <c r="O523" i="56"/>
  <c r="O30" i="56"/>
  <c r="O111" i="56"/>
  <c r="O456" i="56"/>
  <c r="O518" i="56"/>
  <c r="P182" i="56"/>
  <c r="O390" i="56"/>
  <c r="O125" i="56"/>
  <c r="O515" i="56"/>
  <c r="P54" i="56"/>
  <c r="O106" i="56"/>
  <c r="O388" i="56"/>
  <c r="P579" i="56"/>
  <c r="P177" i="56"/>
  <c r="O583" i="56"/>
  <c r="P586" i="56"/>
  <c r="P57" i="56"/>
  <c r="O38" i="56"/>
  <c r="O376" i="56"/>
  <c r="O533" i="56"/>
  <c r="O117" i="56"/>
  <c r="O108" i="56"/>
  <c r="O389" i="56"/>
  <c r="P588" i="56"/>
  <c r="P172" i="56"/>
  <c r="P45" i="56"/>
  <c r="P596" i="56"/>
  <c r="P174" i="56"/>
  <c r="O104" i="56"/>
  <c r="P34" i="56"/>
  <c r="O55" i="56"/>
  <c r="O455" i="56"/>
  <c r="O588" i="56"/>
  <c r="O450" i="56"/>
  <c r="O29" i="56"/>
  <c r="P599" i="56"/>
  <c r="O119" i="56"/>
  <c r="O532" i="56"/>
  <c r="O483" i="56"/>
  <c r="P176" i="56"/>
  <c r="O122" i="56"/>
  <c r="O393" i="56"/>
  <c r="O453" i="56"/>
  <c r="O525" i="56"/>
  <c r="O458" i="56"/>
  <c r="O580" i="56"/>
  <c r="O48" i="56"/>
  <c r="P173" i="56"/>
  <c r="P194" i="56"/>
  <c r="O586" i="56"/>
  <c r="O599" i="56"/>
  <c r="O594" i="56"/>
  <c r="P183" i="56"/>
  <c r="P36" i="56"/>
  <c r="O52" i="56"/>
  <c r="P580" i="56"/>
  <c r="Q591" i="56" l="1"/>
  <c r="I594" i="55" s="1"/>
  <c r="Q465" i="56"/>
  <c r="I468" i="55" s="1"/>
  <c r="Q460" i="56"/>
  <c r="I463" i="55" s="1"/>
  <c r="Q390" i="56"/>
  <c r="I393" i="55" s="1"/>
  <c r="Q443" i="56"/>
  <c r="I446" i="55" s="1"/>
  <c r="Q455" i="56"/>
  <c r="I458" i="55" s="1"/>
  <c r="Q514" i="56"/>
  <c r="I517" i="55" s="1"/>
  <c r="Q43" i="56"/>
  <c r="I46" i="55" s="1"/>
  <c r="Q378" i="56"/>
  <c r="I381" i="55" s="1"/>
  <c r="Q448" i="56"/>
  <c r="I451" i="55" s="1"/>
  <c r="Q57" i="56"/>
  <c r="I60" i="55" s="1"/>
  <c r="Q511" i="56"/>
  <c r="I514" i="55" s="1"/>
  <c r="Q46" i="56"/>
  <c r="I49" i="55" s="1"/>
  <c r="Q458" i="56"/>
  <c r="I461" i="55" s="1"/>
  <c r="Q381" i="56"/>
  <c r="I384" i="55" s="1"/>
  <c r="Q389" i="56"/>
  <c r="I392" i="55" s="1"/>
  <c r="Q39" i="56"/>
  <c r="I42" i="55" s="1"/>
  <c r="Q452" i="56"/>
  <c r="I455" i="55" s="1"/>
  <c r="Q33" i="56"/>
  <c r="I36" i="55" s="1"/>
  <c r="Q594" i="56"/>
  <c r="I597" i="55" s="1"/>
  <c r="Q444" i="56"/>
  <c r="I447" i="55" s="1"/>
  <c r="Q385" i="56"/>
  <c r="I388" i="55" s="1"/>
  <c r="Q463" i="56"/>
  <c r="I466" i="55" s="1"/>
  <c r="Q379" i="56"/>
  <c r="I382" i="55" s="1"/>
  <c r="Q584" i="56"/>
  <c r="I587" i="55" s="1"/>
  <c r="Q601" i="56"/>
  <c r="I604" i="55" s="1"/>
  <c r="Q393" i="56"/>
  <c r="I396" i="55" s="1"/>
  <c r="Q384" i="56"/>
  <c r="I387" i="55" s="1"/>
  <c r="Q466" i="56"/>
  <c r="I469" i="55" s="1"/>
  <c r="Q44" i="56"/>
  <c r="I47" i="55" s="1"/>
  <c r="Q587" i="56"/>
  <c r="I590" i="55" s="1"/>
  <c r="Q585" i="56"/>
  <c r="I588" i="55" s="1"/>
  <c r="Q592" i="56"/>
  <c r="I595" i="55" s="1"/>
  <c r="Q533" i="56"/>
  <c r="I536" i="55" s="1"/>
  <c r="Q35" i="56"/>
  <c r="I38" i="55" s="1"/>
  <c r="Q519" i="56"/>
  <c r="I522" i="55" s="1"/>
  <c r="Q454" i="56"/>
  <c r="I457" i="55" s="1"/>
  <c r="Q597" i="56"/>
  <c r="I600" i="55" s="1"/>
  <c r="Q596" i="56"/>
  <c r="I599" i="55" s="1"/>
  <c r="Q530" i="56"/>
  <c r="I533" i="55" s="1"/>
  <c r="Q593" i="56"/>
  <c r="I596" i="55" s="1"/>
  <c r="Q445" i="56"/>
  <c r="I448" i="55" s="1"/>
  <c r="Q453" i="56"/>
  <c r="I456" i="55" s="1"/>
  <c r="Q512" i="56"/>
  <c r="I515" i="55" s="1"/>
  <c r="Q483" i="56"/>
  <c r="I486" i="55" s="1"/>
  <c r="Q391" i="56"/>
  <c r="I394" i="55" s="1"/>
  <c r="Q602" i="56"/>
  <c r="I605" i="55" s="1"/>
  <c r="Q464" i="56"/>
  <c r="I467" i="55" s="1"/>
  <c r="Q521" i="56"/>
  <c r="I524" i="55" s="1"/>
  <c r="Q415" i="56"/>
  <c r="I418" i="55" s="1"/>
  <c r="Q515" i="56"/>
  <c r="I518" i="55" s="1"/>
  <c r="Q392" i="56"/>
  <c r="I395" i="55" s="1"/>
  <c r="Q41" i="56"/>
  <c r="I44" i="55" s="1"/>
  <c r="Q52" i="56"/>
  <c r="I55" i="55" s="1"/>
  <c r="Q518" i="56"/>
  <c r="I521" i="55" s="1"/>
  <c r="Q54" i="56"/>
  <c r="I57" i="55" s="1"/>
  <c r="Q529" i="56"/>
  <c r="I532" i="55" s="1"/>
  <c r="Q387" i="56"/>
  <c r="I390" i="55" s="1"/>
  <c r="Q589" i="56"/>
  <c r="I592" i="55" s="1"/>
  <c r="Q58" i="56"/>
  <c r="I61" i="55" s="1"/>
  <c r="Q51" i="56"/>
  <c r="I54" i="55" s="1"/>
  <c r="Q394" i="56"/>
  <c r="I397" i="55" s="1"/>
  <c r="Q36" i="56"/>
  <c r="I39" i="55" s="1"/>
  <c r="Q598" i="56"/>
  <c r="I601" i="55" s="1"/>
  <c r="Q397" i="56"/>
  <c r="I400" i="55" s="1"/>
  <c r="Q451" i="56"/>
  <c r="I454" i="55" s="1"/>
  <c r="Q582" i="56"/>
  <c r="I585" i="55" s="1"/>
  <c r="Q581" i="56"/>
  <c r="I584" i="55" s="1"/>
  <c r="Q462" i="56"/>
  <c r="I465" i="55" s="1"/>
  <c r="Q446" i="56"/>
  <c r="I449" i="55" s="1"/>
  <c r="Q450" i="56"/>
  <c r="I453" i="55" s="1"/>
  <c r="Q32" i="56"/>
  <c r="I35" i="55" s="1"/>
  <c r="Q551" i="56"/>
  <c r="I554" i="55" s="1"/>
  <c r="Q376" i="56"/>
  <c r="I379" i="55" s="1"/>
  <c r="Q395" i="56"/>
  <c r="I398" i="55" s="1"/>
  <c r="Q45" i="56"/>
  <c r="I48" i="55" s="1"/>
  <c r="Q49" i="56"/>
  <c r="I52" i="55" s="1"/>
  <c r="Q527" i="56"/>
  <c r="I530" i="55" s="1"/>
  <c r="Q29" i="56"/>
  <c r="I32" i="55" s="1"/>
  <c r="Q449" i="56"/>
  <c r="I452" i="55" s="1"/>
  <c r="Q586" i="56"/>
  <c r="I589" i="55" s="1"/>
  <c r="Q38" i="56"/>
  <c r="I41" i="55" s="1"/>
  <c r="Q56" i="56"/>
  <c r="I59" i="55" s="1"/>
  <c r="Q47" i="56"/>
  <c r="I50" i="55" s="1"/>
  <c r="Q386" i="56"/>
  <c r="I389" i="55" s="1"/>
  <c r="Q619" i="56"/>
  <c r="I622" i="55" s="1"/>
  <c r="Q53" i="56"/>
  <c r="I56" i="55" s="1"/>
  <c r="Q588" i="56"/>
  <c r="I591" i="55" s="1"/>
  <c r="Q517" i="56"/>
  <c r="I520" i="55" s="1"/>
  <c r="Q380" i="56"/>
  <c r="I383" i="55" s="1"/>
  <c r="Q532" i="56"/>
  <c r="I535" i="55" s="1"/>
  <c r="Q42" i="56"/>
  <c r="I45" i="55" s="1"/>
  <c r="Q595" i="56"/>
  <c r="I598" i="55" s="1"/>
  <c r="Q40" i="56"/>
  <c r="I43" i="55" s="1"/>
  <c r="Q526" i="56"/>
  <c r="I529" i="55" s="1"/>
  <c r="Q55" i="56"/>
  <c r="I58" i="55" s="1"/>
  <c r="Q48" i="56"/>
  <c r="I51" i="55" s="1"/>
  <c r="Q590" i="56"/>
  <c r="I593" i="55" s="1"/>
  <c r="Q579" i="56"/>
  <c r="I582" i="55" s="1"/>
  <c r="Q456" i="56"/>
  <c r="I459" i="55" s="1"/>
  <c r="Q28" i="56"/>
  <c r="I31" i="55" s="1"/>
  <c r="Q516" i="56"/>
  <c r="I519" i="55" s="1"/>
  <c r="Q398" i="56"/>
  <c r="I401" i="55" s="1"/>
  <c r="Q37" i="56"/>
  <c r="I40" i="55" s="1"/>
  <c r="Q531" i="56"/>
  <c r="I534" i="55" s="1"/>
  <c r="Q459" i="56"/>
  <c r="I462" i="55" s="1"/>
  <c r="Q383" i="56"/>
  <c r="I386" i="55" s="1"/>
  <c r="Q457" i="56"/>
  <c r="I460" i="55" s="1"/>
  <c r="Q30" i="56"/>
  <c r="I33" i="55" s="1"/>
  <c r="Q520" i="56"/>
  <c r="I523" i="55" s="1"/>
  <c r="Q534" i="56"/>
  <c r="I537" i="55" s="1"/>
  <c r="Q599" i="56"/>
  <c r="I602" i="55" s="1"/>
  <c r="Q525" i="56"/>
  <c r="I528" i="55" s="1"/>
  <c r="Q447" i="56"/>
  <c r="I450" i="55" s="1"/>
  <c r="Q513" i="56"/>
  <c r="I516" i="55" s="1"/>
  <c r="Q528" i="56"/>
  <c r="I531" i="55" s="1"/>
  <c r="Q523" i="56"/>
  <c r="I526" i="55" s="1"/>
  <c r="Q382" i="56"/>
  <c r="I385" i="55" s="1"/>
  <c r="Q377" i="56"/>
  <c r="I380" i="55" s="1"/>
  <c r="Q600" i="56"/>
  <c r="I603" i="55" s="1"/>
  <c r="Q522" i="56"/>
  <c r="I525" i="55" s="1"/>
  <c r="Q583" i="56"/>
  <c r="I586" i="55" s="1"/>
  <c r="Q388" i="56"/>
  <c r="I391" i="55" s="1"/>
  <c r="Q524" i="56"/>
  <c r="I527" i="55" s="1"/>
  <c r="Q34" i="56"/>
  <c r="I37" i="55" s="1"/>
  <c r="Q461" i="56"/>
  <c r="I464" i="55" s="1"/>
  <c r="Q31" i="56"/>
  <c r="I34" i="55" s="1"/>
  <c r="Q375" i="56"/>
  <c r="I378" i="55" s="1"/>
  <c r="Q396" i="56"/>
  <c r="I399" i="55" s="1"/>
  <c r="Q580" i="56"/>
  <c r="I583" i="55" s="1"/>
  <c r="Q50" i="56"/>
  <c r="I53" i="55" s="1"/>
  <c r="G318" i="55"/>
  <c r="G124" i="55"/>
  <c r="G128" i="55"/>
  <c r="G184" i="55"/>
  <c r="G250" i="55"/>
  <c r="G49" i="55"/>
  <c r="G261" i="55"/>
  <c r="G263" i="55"/>
  <c r="G311" i="55"/>
  <c r="G319" i="55"/>
  <c r="G41" i="55"/>
  <c r="G110" i="55"/>
  <c r="G58" i="55"/>
  <c r="G111" i="55"/>
  <c r="G247" i="55"/>
  <c r="G253" i="55"/>
  <c r="G450" i="55"/>
  <c r="G458" i="55"/>
  <c r="G466" i="55"/>
  <c r="G586" i="55"/>
  <c r="G594" i="55"/>
  <c r="G602" i="55"/>
  <c r="G48" i="55"/>
  <c r="G56" i="55"/>
  <c r="G325" i="55"/>
  <c r="G521" i="55"/>
  <c r="G529" i="55"/>
  <c r="G537" i="55"/>
  <c r="G262" i="55"/>
  <c r="G282" i="55"/>
  <c r="G329" i="55"/>
  <c r="G517" i="55"/>
  <c r="G525" i="55"/>
  <c r="G533" i="55"/>
  <c r="G53" i="55"/>
  <c r="G61" i="55"/>
  <c r="G177" i="55"/>
  <c r="G245" i="55"/>
  <c r="G249" i="55"/>
  <c r="G251" i="55"/>
  <c r="G42" i="55"/>
  <c r="G119" i="55"/>
  <c r="G114" i="55"/>
  <c r="G190" i="55"/>
  <c r="G246" i="55"/>
  <c r="G448" i="55"/>
  <c r="G456" i="55"/>
  <c r="G464" i="55"/>
  <c r="G584" i="55"/>
  <c r="G592" i="55"/>
  <c r="G600" i="55"/>
  <c r="G44" i="55"/>
  <c r="G47" i="55"/>
  <c r="G454" i="55"/>
  <c r="G462" i="55"/>
  <c r="G486" i="55"/>
  <c r="G519" i="55"/>
  <c r="G527" i="55"/>
  <c r="G535" i="55"/>
  <c r="G590" i="55"/>
  <c r="G598" i="55"/>
  <c r="G622" i="55"/>
  <c r="G50" i="55"/>
  <c r="G109" i="55"/>
  <c r="G179" i="55"/>
  <c r="G181" i="55"/>
  <c r="G265" i="55"/>
  <c r="G313" i="55"/>
  <c r="G321" i="55"/>
  <c r="G113" i="55"/>
  <c r="G189" i="55"/>
  <c r="G452" i="55"/>
  <c r="G460" i="55"/>
  <c r="G468" i="55"/>
  <c r="G588" i="55"/>
  <c r="G596" i="55"/>
  <c r="G604" i="55"/>
  <c r="G46" i="55"/>
  <c r="G176" i="55"/>
  <c r="G195" i="55"/>
  <c r="G243" i="55"/>
  <c r="G258" i="55"/>
  <c r="G260" i="55"/>
  <c r="G314" i="55"/>
  <c r="G515" i="55"/>
  <c r="G523" i="55"/>
  <c r="G531" i="55"/>
  <c r="G51" i="55"/>
  <c r="G39" i="55"/>
  <c r="G59" i="55"/>
  <c r="G108" i="55"/>
  <c r="G121" i="55"/>
  <c r="G264" i="55"/>
  <c r="G312" i="55"/>
  <c r="G322" i="55"/>
  <c r="G55" i="55"/>
  <c r="G116" i="55"/>
  <c r="G118" i="55"/>
  <c r="G127" i="55"/>
  <c r="G129" i="55"/>
  <c r="G175" i="55"/>
  <c r="G192" i="55"/>
  <c r="G255" i="55"/>
  <c r="G40" i="55"/>
  <c r="G43" i="55"/>
  <c r="G45" i="55"/>
  <c r="G126" i="55"/>
  <c r="G186" i="55"/>
  <c r="G256" i="55"/>
  <c r="G317" i="55"/>
  <c r="G333" i="55"/>
  <c r="G57" i="55"/>
  <c r="G252" i="55"/>
  <c r="G315" i="55"/>
  <c r="G324" i="55"/>
  <c r="G331" i="55"/>
  <c r="G52" i="55"/>
  <c r="G54" i="55"/>
  <c r="G107" i="55"/>
  <c r="G112" i="55"/>
  <c r="G117" i="55"/>
  <c r="G188" i="55"/>
  <c r="G193" i="55"/>
  <c r="G197" i="55"/>
  <c r="G254" i="55"/>
  <c r="G320" i="55"/>
  <c r="G327" i="55"/>
  <c r="G122" i="55"/>
  <c r="G182" i="55"/>
  <c r="G244" i="55"/>
  <c r="G316" i="55"/>
  <c r="G323" i="55"/>
  <c r="G120" i="55"/>
  <c r="G180" i="55"/>
  <c r="G187" i="55"/>
  <c r="G194" i="55"/>
  <c r="G248" i="55"/>
  <c r="G259" i="55"/>
  <c r="G326" i="55"/>
  <c r="G328" i="55"/>
  <c r="G330" i="55"/>
  <c r="G332" i="55"/>
  <c r="G350" i="55"/>
  <c r="G516" i="55"/>
  <c r="G518" i="55"/>
  <c r="G520" i="55"/>
  <c r="G522" i="55"/>
  <c r="G524" i="55"/>
  <c r="G526" i="55"/>
  <c r="G528" i="55"/>
  <c r="G530" i="55"/>
  <c r="G532" i="55"/>
  <c r="G534" i="55"/>
  <c r="G536" i="55"/>
  <c r="G60" i="55"/>
  <c r="G125" i="55"/>
  <c r="G178" i="55"/>
  <c r="G185" i="55"/>
  <c r="G196" i="55"/>
  <c r="G257" i="55"/>
  <c r="G447" i="55"/>
  <c r="G449" i="55"/>
  <c r="G451" i="55"/>
  <c r="G453" i="55"/>
  <c r="G455" i="55"/>
  <c r="G457" i="55"/>
  <c r="G459" i="55"/>
  <c r="G461" i="55"/>
  <c r="G463" i="55"/>
  <c r="G465" i="55"/>
  <c r="G467" i="55"/>
  <c r="G469" i="55"/>
  <c r="G583" i="55"/>
  <c r="G585" i="55"/>
  <c r="G587" i="55"/>
  <c r="G589" i="55"/>
  <c r="G591" i="55"/>
  <c r="G593" i="55"/>
  <c r="G595" i="55"/>
  <c r="G597" i="55"/>
  <c r="G599" i="55"/>
  <c r="G601" i="55"/>
  <c r="G603" i="55"/>
  <c r="G605" i="55"/>
  <c r="G379" i="55"/>
  <c r="G380" i="55"/>
  <c r="G381" i="55"/>
  <c r="G382" i="55"/>
  <c r="G383" i="55"/>
  <c r="G384" i="55"/>
  <c r="G385" i="55"/>
  <c r="G386" i="55"/>
  <c r="G387" i="55"/>
  <c r="G388" i="55"/>
  <c r="G389" i="55"/>
  <c r="G390" i="55"/>
  <c r="G391" i="55"/>
  <c r="G392" i="55"/>
  <c r="G393" i="55"/>
  <c r="G394" i="55"/>
  <c r="G395" i="55"/>
  <c r="G396" i="55"/>
  <c r="G397" i="55"/>
  <c r="G398" i="55"/>
  <c r="G399" i="55"/>
  <c r="G400" i="55"/>
  <c r="G401" i="55"/>
  <c r="G418" i="55"/>
  <c r="G183" i="55"/>
  <c r="G191" i="55"/>
  <c r="G115" i="55"/>
  <c r="G123" i="55"/>
  <c r="W34" i="54" l="1"/>
  <c r="R33" i="54"/>
  <c r="D60" i="54"/>
  <c r="C60" i="54"/>
  <c r="D59" i="54"/>
  <c r="C59" i="54"/>
  <c r="D58" i="54"/>
  <c r="F33" i="56" s="1"/>
  <c r="C58" i="54"/>
  <c r="D57" i="54"/>
  <c r="C57" i="54"/>
  <c r="O989" i="56"/>
  <c r="O952" i="56"/>
  <c r="O914" i="56"/>
  <c r="O260" i="56"/>
  <c r="O1028" i="56"/>
  <c r="O317" i="56"/>
  <c r="O922" i="56"/>
  <c r="O956" i="56"/>
  <c r="O176" i="56"/>
  <c r="O1023" i="56"/>
  <c r="O184" i="56"/>
  <c r="O1044" i="56"/>
  <c r="O308" i="56"/>
  <c r="O312" i="56"/>
  <c r="P120" i="56"/>
  <c r="O194" i="56"/>
  <c r="O1014" i="56"/>
  <c r="O919" i="56"/>
  <c r="O984" i="56"/>
  <c r="O187" i="56"/>
  <c r="O944" i="56"/>
  <c r="O894" i="56"/>
  <c r="O262" i="56"/>
  <c r="O897" i="56"/>
  <c r="O895" i="56"/>
  <c r="O953" i="56"/>
  <c r="O178" i="56"/>
  <c r="O1003" i="56"/>
  <c r="O1021" i="56"/>
  <c r="O173" i="56"/>
  <c r="O913" i="56"/>
  <c r="O932" i="56"/>
  <c r="O256" i="56"/>
  <c r="O920" i="56"/>
  <c r="O995" i="56"/>
  <c r="O1008" i="56"/>
  <c r="O961" i="56"/>
  <c r="P112" i="56"/>
  <c r="P121" i="56"/>
  <c r="O923" i="56"/>
  <c r="O251" i="56"/>
  <c r="O321" i="56"/>
  <c r="P123" i="56"/>
  <c r="O1001" i="56"/>
  <c r="O981" i="56"/>
  <c r="O239" i="56"/>
  <c r="O988" i="56"/>
  <c r="O915" i="56"/>
  <c r="O319" i="56"/>
  <c r="O1035" i="56"/>
  <c r="O1013" i="56"/>
  <c r="P126" i="56"/>
  <c r="O912" i="56"/>
  <c r="O181" i="56"/>
  <c r="O970" i="56"/>
  <c r="O910" i="56"/>
  <c r="P104" i="56"/>
  <c r="O323" i="56"/>
  <c r="O943" i="56"/>
  <c r="O905" i="56"/>
  <c r="O1036" i="56"/>
  <c r="O175" i="56"/>
  <c r="O973" i="56"/>
  <c r="O949" i="56"/>
  <c r="P115" i="56"/>
  <c r="O1004" i="56"/>
  <c r="O985" i="56"/>
  <c r="O992" i="56"/>
  <c r="P114" i="56"/>
  <c r="O979" i="56"/>
  <c r="O967" i="56"/>
  <c r="O986" i="56"/>
  <c r="O185" i="56"/>
  <c r="O190" i="56"/>
  <c r="O249" i="56"/>
  <c r="O962" i="56"/>
  <c r="O1017" i="56"/>
  <c r="O174" i="56"/>
  <c r="O893" i="56"/>
  <c r="O1038" i="56"/>
  <c r="O1031" i="56"/>
  <c r="O948" i="56"/>
  <c r="O935" i="56"/>
  <c r="O179" i="56"/>
  <c r="O968" i="56"/>
  <c r="O311" i="56"/>
  <c r="O1041" i="56"/>
  <c r="O1012" i="56"/>
  <c r="O908" i="56"/>
  <c r="O1045" i="56"/>
  <c r="O900" i="56"/>
  <c r="O1046" i="56"/>
  <c r="P124" i="56"/>
  <c r="O254" i="56"/>
  <c r="O938" i="56"/>
  <c r="O253" i="56"/>
  <c r="O322" i="56"/>
  <c r="O327" i="56"/>
  <c r="O1005" i="56"/>
  <c r="O994" i="56"/>
  <c r="O243" i="56"/>
  <c r="O1000" i="56"/>
  <c r="P119" i="56"/>
  <c r="P107" i="56"/>
  <c r="O933" i="56"/>
  <c r="P108" i="56"/>
  <c r="O1042" i="56"/>
  <c r="O934" i="56"/>
  <c r="O947" i="56"/>
  <c r="O927" i="56"/>
  <c r="O1040" i="56"/>
  <c r="O999" i="56"/>
  <c r="O987" i="56"/>
  <c r="O929" i="56"/>
  <c r="O993" i="56"/>
  <c r="O974" i="56"/>
  <c r="O980" i="56"/>
  <c r="O954" i="56"/>
  <c r="O963" i="56"/>
  <c r="O946" i="56"/>
  <c r="O904" i="56"/>
  <c r="P125" i="56"/>
  <c r="O901" i="56"/>
  <c r="O191" i="56"/>
  <c r="O1011" i="56"/>
  <c r="O909" i="56"/>
  <c r="P103" i="56"/>
  <c r="O259" i="56"/>
  <c r="O975" i="56"/>
  <c r="O998" i="56"/>
  <c r="O907" i="56"/>
  <c r="O955" i="56"/>
  <c r="P111" i="56"/>
  <c r="O958" i="56"/>
  <c r="O255" i="56"/>
  <c r="O247" i="56"/>
  <c r="O240" i="56"/>
  <c r="P110" i="56"/>
  <c r="O945" i="56"/>
  <c r="O996" i="56"/>
  <c r="O916" i="56"/>
  <c r="O918" i="56"/>
  <c r="O244" i="56"/>
  <c r="P117" i="56"/>
  <c r="O1010" i="56"/>
  <c r="O189" i="56"/>
  <c r="P116" i="56"/>
  <c r="O347" i="56"/>
  <c r="O966" i="56"/>
  <c r="O939" i="56"/>
  <c r="P109" i="56"/>
  <c r="O1006" i="56"/>
  <c r="O898" i="56"/>
  <c r="O1019" i="56"/>
  <c r="O965" i="56"/>
  <c r="O892" i="56"/>
  <c r="O183" i="56"/>
  <c r="O926" i="56"/>
  <c r="O936" i="56"/>
  <c r="O972" i="56"/>
  <c r="O329" i="56"/>
  <c r="O1037" i="56"/>
  <c r="O896" i="56"/>
  <c r="O324" i="56"/>
  <c r="O1007" i="56"/>
  <c r="O1029" i="56"/>
  <c r="O1039" i="56"/>
  <c r="O983" i="56"/>
  <c r="O925" i="56"/>
  <c r="O261" i="56"/>
  <c r="P105" i="56"/>
  <c r="O180" i="56"/>
  <c r="O246" i="56"/>
  <c r="O1043" i="56"/>
  <c r="O930" i="56"/>
  <c r="O990" i="56"/>
  <c r="O186" i="56"/>
  <c r="O964" i="56"/>
  <c r="O941" i="56"/>
  <c r="O1030" i="56"/>
  <c r="O1002" i="56"/>
  <c r="O902" i="56"/>
  <c r="O978" i="56"/>
  <c r="O1024" i="56"/>
  <c r="O258" i="56"/>
  <c r="O931" i="56"/>
  <c r="O906" i="56"/>
  <c r="O279" i="56"/>
  <c r="O1020" i="56"/>
  <c r="P113" i="56"/>
  <c r="O310" i="56"/>
  <c r="O313" i="56"/>
  <c r="O330" i="56"/>
  <c r="O940" i="56"/>
  <c r="O250" i="56"/>
  <c r="O917" i="56"/>
  <c r="O172" i="56"/>
  <c r="O245" i="56"/>
  <c r="O976" i="56"/>
  <c r="O309" i="56"/>
  <c r="O1034" i="56"/>
  <c r="O171" i="56"/>
  <c r="O1015" i="56"/>
  <c r="O328" i="56"/>
  <c r="O314" i="56"/>
  <c r="O969" i="56"/>
  <c r="O248" i="56"/>
  <c r="O1033" i="56"/>
  <c r="P122" i="56"/>
  <c r="O899" i="56"/>
  <c r="O997" i="56"/>
  <c r="O903" i="56"/>
  <c r="O182" i="56"/>
  <c r="O1025" i="56"/>
  <c r="O1018" i="56"/>
  <c r="O307" i="56"/>
  <c r="P118" i="56"/>
  <c r="O252" i="56"/>
  <c r="O1016" i="56"/>
  <c r="O1026" i="56"/>
  <c r="O192" i="56"/>
  <c r="O921" i="56"/>
  <c r="O257" i="56"/>
  <c r="O325" i="56"/>
  <c r="O1022" i="56"/>
  <c r="O937" i="56"/>
  <c r="O957" i="56"/>
  <c r="O911" i="56"/>
  <c r="O193" i="56"/>
  <c r="O971" i="56"/>
  <c r="O316" i="56"/>
  <c r="O924" i="56"/>
  <c r="O928" i="56"/>
  <c r="O977" i="56"/>
  <c r="O1027" i="56"/>
  <c r="O982" i="56"/>
  <c r="O1032" i="56"/>
  <c r="O960" i="56"/>
  <c r="O942" i="56"/>
  <c r="O326" i="56"/>
  <c r="O1009" i="56"/>
  <c r="O315" i="56"/>
  <c r="P106" i="56"/>
  <c r="O318" i="56"/>
  <c r="O177" i="56"/>
  <c r="O242" i="56"/>
  <c r="O241" i="56"/>
  <c r="O320" i="56"/>
  <c r="O951" i="56"/>
  <c r="O959" i="56"/>
  <c r="O991" i="56"/>
  <c r="O950" i="56"/>
  <c r="O188" i="56"/>
  <c r="Q910" i="56" l="1"/>
  <c r="Q175" i="56"/>
  <c r="I178" i="55" s="1"/>
  <c r="Q242" i="56"/>
  <c r="I245" i="55" s="1"/>
  <c r="Q904" i="56"/>
  <c r="Q907" i="56"/>
  <c r="Q124" i="56"/>
  <c r="I127" i="55" s="1"/>
  <c r="Q996" i="56"/>
  <c r="Q944" i="56"/>
  <c r="Q992" i="56"/>
  <c r="Q309" i="56"/>
  <c r="I312" i="55" s="1"/>
  <c r="Q933" i="56"/>
  <c r="Q946" i="56"/>
  <c r="Q948" i="56"/>
  <c r="Q1036" i="56"/>
  <c r="Q987" i="56"/>
  <c r="Q916" i="56"/>
  <c r="Q913" i="56"/>
  <c r="Q1037" i="56"/>
  <c r="Q914" i="56"/>
  <c r="Q181" i="56"/>
  <c r="I184" i="55" s="1"/>
  <c r="Q180" i="56"/>
  <c r="I183" i="55" s="1"/>
  <c r="Q320" i="56"/>
  <c r="I323" i="55" s="1"/>
  <c r="Q1029" i="56"/>
  <c r="Q1022" i="56"/>
  <c r="Q1003" i="56"/>
  <c r="Q262" i="56"/>
  <c r="I265" i="55" s="1"/>
  <c r="Q934" i="56"/>
  <c r="Q912" i="56"/>
  <c r="Q1013" i="56"/>
  <c r="Q976" i="56"/>
  <c r="Q964" i="56"/>
  <c r="Q250" i="56"/>
  <c r="I253" i="55" s="1"/>
  <c r="Q1028" i="56"/>
  <c r="Q125" i="56"/>
  <c r="I128" i="55" s="1"/>
  <c r="Q898" i="56"/>
  <c r="Q947" i="56"/>
  <c r="Q969" i="56"/>
  <c r="Q906" i="56"/>
  <c r="Q318" i="56"/>
  <c r="I321" i="55" s="1"/>
  <c r="Q921" i="56"/>
  <c r="Q126" i="56"/>
  <c r="I129" i="55" s="1"/>
  <c r="Q179" i="56"/>
  <c r="I182" i="55" s="1"/>
  <c r="Q173" i="56"/>
  <c r="I176" i="55" s="1"/>
  <c r="Q930" i="56"/>
  <c r="Q314" i="56"/>
  <c r="I317" i="55" s="1"/>
  <c r="Q257" i="56"/>
  <c r="I260" i="55" s="1"/>
  <c r="Q188" i="56"/>
  <c r="I191" i="55" s="1"/>
  <c r="Q177" i="56"/>
  <c r="I180" i="55" s="1"/>
  <c r="Q892" i="56"/>
  <c r="Q960" i="56"/>
  <c r="Q328" i="56"/>
  <c r="I331" i="55" s="1"/>
  <c r="Q327" i="56"/>
  <c r="I330" i="55" s="1"/>
  <c r="Q979" i="56"/>
  <c r="Q279" i="56"/>
  <c r="I282" i="55" s="1"/>
  <c r="Q997" i="56"/>
  <c r="Q1018" i="56"/>
  <c r="Q954" i="56"/>
  <c r="Q952" i="56"/>
  <c r="Q956" i="56"/>
  <c r="Q984" i="56"/>
  <c r="Q905" i="56"/>
  <c r="Q1035" i="56"/>
  <c r="Q110" i="56"/>
  <c r="I113" i="55" s="1"/>
  <c r="Q260" i="56"/>
  <c r="I263" i="55" s="1"/>
  <c r="Q919" i="56"/>
  <c r="Q1040" i="56"/>
  <c r="Q899" i="56"/>
  <c r="Q319" i="56"/>
  <c r="I322" i="55" s="1"/>
  <c r="Q942" i="56"/>
  <c r="Q120" i="56"/>
  <c r="I123" i="55" s="1"/>
  <c r="Q109" i="56"/>
  <c r="I112" i="55" s="1"/>
  <c r="Q191" i="56"/>
  <c r="I194" i="55" s="1"/>
  <c r="Q171" i="56"/>
  <c r="I174" i="55" s="1"/>
  <c r="Q935" i="56"/>
  <c r="Q972" i="56"/>
  <c r="Q908" i="56"/>
  <c r="Q187" i="56"/>
  <c r="I190" i="55" s="1"/>
  <c r="Q1009" i="56"/>
  <c r="Q329" i="56"/>
  <c r="I332" i="55" s="1"/>
  <c r="Q929" i="56"/>
  <c r="Q995" i="56"/>
  <c r="Q325" i="56"/>
  <c r="I328" i="55" s="1"/>
  <c r="Q949" i="56"/>
  <c r="Q917" i="56"/>
  <c r="Q1045" i="56"/>
  <c r="Q1044" i="56"/>
  <c r="Q978" i="56"/>
  <c r="Q315" i="56"/>
  <c r="I318" i="55" s="1"/>
  <c r="Q925" i="56"/>
  <c r="Q104" i="56"/>
  <c r="I107" i="55" s="1"/>
  <c r="Q1002" i="56"/>
  <c r="Q1019" i="56"/>
  <c r="Q256" i="56"/>
  <c r="I259" i="55" s="1"/>
  <c r="Q1025" i="56"/>
  <c r="Q105" i="56"/>
  <c r="I108" i="55" s="1"/>
  <c r="Q982" i="56"/>
  <c r="Q959" i="56"/>
  <c r="Q192" i="56"/>
  <c r="I195" i="55" s="1"/>
  <c r="Q111" i="56"/>
  <c r="I114" i="55" s="1"/>
  <c r="Q252" i="56"/>
  <c r="I255" i="55" s="1"/>
  <c r="Q1001" i="56"/>
  <c r="Q1043" i="56"/>
  <c r="Q1021" i="56"/>
  <c r="Q245" i="56"/>
  <c r="I248" i="55" s="1"/>
  <c r="Q940" i="56"/>
  <c r="Q994" i="56"/>
  <c r="Q965" i="56"/>
  <c r="Q922" i="56"/>
  <c r="Q108" i="56"/>
  <c r="I111" i="55" s="1"/>
  <c r="Q311" i="56"/>
  <c r="I314" i="55" s="1"/>
  <c r="Q116" i="56"/>
  <c r="I119" i="55" s="1"/>
  <c r="Q1046" i="56"/>
  <c r="Q183" i="56"/>
  <c r="I186" i="55" s="1"/>
  <c r="Q999" i="56"/>
  <c r="Q176" i="56"/>
  <c r="I179" i="55" s="1"/>
  <c r="Q112" i="56"/>
  <c r="I115" i="55" s="1"/>
  <c r="Q1008" i="56"/>
  <c r="Q957" i="56"/>
  <c r="Q1038" i="56"/>
  <c r="Q920" i="56"/>
  <c r="Q924" i="56"/>
  <c r="Q312" i="56"/>
  <c r="I315" i="55" s="1"/>
  <c r="Q966" i="56"/>
  <c r="Q931" i="56"/>
  <c r="Q246" i="56"/>
  <c r="I249" i="55" s="1"/>
  <c r="Q310" i="56"/>
  <c r="I313" i="55" s="1"/>
  <c r="Q253" i="56"/>
  <c r="I256" i="55" s="1"/>
  <c r="Q247" i="56"/>
  <c r="I250" i="55" s="1"/>
  <c r="Q1004" i="56"/>
  <c r="Q307" i="56"/>
  <c r="I310" i="55" s="1"/>
  <c r="Q973" i="56"/>
  <c r="Q243" i="56"/>
  <c r="I246" i="55" s="1"/>
  <c r="Q117" i="56"/>
  <c r="I120" i="55" s="1"/>
  <c r="Q962" i="56"/>
  <c r="Q347" i="56"/>
  <c r="I350" i="55" s="1"/>
  <c r="Q939" i="56"/>
  <c r="Q323" i="56"/>
  <c r="I326" i="55" s="1"/>
  <c r="Q254" i="56"/>
  <c r="I257" i="55" s="1"/>
  <c r="Q316" i="56"/>
  <c r="I319" i="55" s="1"/>
  <c r="Q1042" i="56"/>
  <c r="Q1005" i="56"/>
  <c r="Q991" i="56"/>
  <c r="Q911" i="56"/>
  <c r="Q1032" i="56"/>
  <c r="Q321" i="56"/>
  <c r="I324" i="55" s="1"/>
  <c r="Q1026" i="56"/>
  <c r="Q1000" i="56"/>
  <c r="Q901" i="56"/>
  <c r="Q938" i="56"/>
  <c r="Q189" i="56"/>
  <c r="I192" i="55" s="1"/>
  <c r="Q106" i="56"/>
  <c r="I109" i="55" s="1"/>
  <c r="Q194" i="56"/>
  <c r="I197" i="55" s="1"/>
  <c r="Q971" i="56"/>
  <c r="Q308" i="56"/>
  <c r="I311" i="55" s="1"/>
  <c r="Q998" i="56"/>
  <c r="Q1023" i="56"/>
  <c r="Q1030" i="56"/>
  <c r="Q249" i="56"/>
  <c r="I252" i="55" s="1"/>
  <c r="Q1024" i="56"/>
  <c r="Q113" i="56"/>
  <c r="I116" i="55" s="1"/>
  <c r="Q244" i="56"/>
  <c r="I247" i="55" s="1"/>
  <c r="Q937" i="56"/>
  <c r="Q1031" i="56"/>
  <c r="Q185" i="56"/>
  <c r="I188" i="55" s="1"/>
  <c r="Q107" i="56"/>
  <c r="I110" i="55" s="1"/>
  <c r="Q248" i="56"/>
  <c r="I251" i="55" s="1"/>
  <c r="Q988" i="56"/>
  <c r="Q936" i="56"/>
  <c r="Q1014" i="56"/>
  <c r="Q317" i="56"/>
  <c r="I320" i="55" s="1"/>
  <c r="Q239" i="56"/>
  <c r="I242" i="55" s="1"/>
  <c r="Q322" i="56"/>
  <c r="I325" i="55" s="1"/>
  <c r="Q1012" i="56"/>
  <c r="Q923" i="56"/>
  <c r="Q895" i="56"/>
  <c r="Q330" i="56"/>
  <c r="I333" i="55" s="1"/>
  <c r="Q894" i="56"/>
  <c r="Q975" i="56"/>
  <c r="Q932" i="56"/>
  <c r="Q193" i="56"/>
  <c r="I196" i="55" s="1"/>
  <c r="Q896" i="56"/>
  <c r="Q909" i="56"/>
  <c r="Q918" i="56"/>
  <c r="Q902" i="56"/>
  <c r="Q990" i="56"/>
  <c r="Q1007" i="56"/>
  <c r="Q968" i="56"/>
  <c r="Q1034" i="56"/>
  <c r="Q258" i="56"/>
  <c r="I261" i="55" s="1"/>
  <c r="Q178" i="56"/>
  <c r="I181" i="55" s="1"/>
  <c r="Q118" i="56"/>
  <c r="I121" i="55" s="1"/>
  <c r="Q1033" i="56"/>
  <c r="Q1020" i="56"/>
  <c r="Q326" i="56"/>
  <c r="I329" i="55" s="1"/>
  <c r="Q259" i="56"/>
  <c r="I262" i="55" s="1"/>
  <c r="Q980" i="56"/>
  <c r="Q951" i="56"/>
  <c r="Q893" i="56"/>
  <c r="Q1015" i="56"/>
  <c r="Q927" i="56"/>
  <c r="Q970" i="56"/>
  <c r="Q119" i="56"/>
  <c r="I122" i="55" s="1"/>
  <c r="Q103" i="56"/>
  <c r="I106" i="55" s="1"/>
  <c r="Q977" i="56"/>
  <c r="Q983" i="56"/>
  <c r="Q897" i="56"/>
  <c r="Q928" i="56"/>
  <c r="Q903" i="56"/>
  <c r="Q114" i="56"/>
  <c r="I117" i="55" s="1"/>
  <c r="Q981" i="56"/>
  <c r="Q967" i="56"/>
  <c r="Q115" i="56"/>
  <c r="I118" i="55" s="1"/>
  <c r="Q184" i="56"/>
  <c r="I187" i="55" s="1"/>
  <c r="Q958" i="56"/>
  <c r="Q943" i="56"/>
  <c r="Q1017" i="56"/>
  <c r="Q1039" i="56"/>
  <c r="Q950" i="56"/>
  <c r="Q123" i="56"/>
  <c r="I126" i="55" s="1"/>
  <c r="Q915" i="56"/>
  <c r="Q261" i="56"/>
  <c r="I264" i="55" s="1"/>
  <c r="Q122" i="56"/>
  <c r="I125" i="55" s="1"/>
  <c r="Q1041" i="56"/>
  <c r="Q1006" i="56"/>
  <c r="Q240" i="56"/>
  <c r="I243" i="55" s="1"/>
  <c r="Q963" i="56"/>
  <c r="Q989" i="56"/>
  <c r="Q1027" i="56"/>
  <c r="Q182" i="56"/>
  <c r="I185" i="55" s="1"/>
  <c r="Q251" i="56"/>
  <c r="I254" i="55" s="1"/>
  <c r="Q174" i="56"/>
  <c r="I177" i="55" s="1"/>
  <c r="Q241" i="56"/>
  <c r="I244" i="55" s="1"/>
  <c r="Q985" i="56"/>
  <c r="Q953" i="56"/>
  <c r="Q1011" i="56"/>
  <c r="Q1016" i="56"/>
  <c r="Q172" i="56"/>
  <c r="I175" i="55" s="1"/>
  <c r="Q974" i="56"/>
  <c r="Q941" i="56"/>
  <c r="Q961" i="56"/>
  <c r="Q190" i="56"/>
  <c r="I193" i="55" s="1"/>
  <c r="Q955" i="56"/>
  <c r="Q121" i="56"/>
  <c r="I124" i="55" s="1"/>
  <c r="Q313" i="56"/>
  <c r="I316" i="55" s="1"/>
  <c r="Q926" i="56"/>
  <c r="Q945" i="56"/>
  <c r="Q255" i="56"/>
  <c r="I258" i="55" s="1"/>
  <c r="Q324" i="56"/>
  <c r="I327" i="55" s="1"/>
  <c r="Q1010" i="56"/>
  <c r="Q986" i="56"/>
  <c r="Q993" i="56"/>
  <c r="Q900" i="56"/>
  <c r="Q186" i="56"/>
  <c r="I189" i="55" s="1"/>
  <c r="E33" i="56"/>
  <c r="E34" i="56"/>
  <c r="E35" i="56"/>
  <c r="E103" i="56" s="1"/>
  <c r="E171" i="56" s="1"/>
  <c r="E239" i="56" s="1"/>
  <c r="E307" i="56" s="1"/>
  <c r="E375" i="56" s="1"/>
  <c r="E443" i="56" s="1"/>
  <c r="E511" i="56" s="1"/>
  <c r="E579" i="56" s="1"/>
  <c r="E647" i="56" s="1"/>
  <c r="P83" i="54"/>
  <c r="P81" i="54"/>
  <c r="P79" i="54"/>
  <c r="P77" i="54"/>
  <c r="P75" i="54"/>
  <c r="P73" i="54"/>
  <c r="P71" i="54"/>
  <c r="P69" i="54"/>
  <c r="P67" i="54"/>
  <c r="P65" i="54"/>
  <c r="P63" i="54"/>
  <c r="P61" i="54"/>
  <c r="P59" i="54"/>
  <c r="P57" i="54"/>
  <c r="P55" i="54"/>
  <c r="P53" i="54"/>
  <c r="P51" i="54"/>
  <c r="P49" i="54"/>
  <c r="P47" i="54"/>
  <c r="P45" i="54"/>
  <c r="P43" i="54"/>
  <c r="P41" i="54"/>
  <c r="P39" i="54"/>
  <c r="P37" i="54"/>
  <c r="P35" i="54"/>
  <c r="P82" i="54"/>
  <c r="P80" i="54"/>
  <c r="P78" i="54"/>
  <c r="P76" i="54"/>
  <c r="P74" i="54"/>
  <c r="P72" i="54"/>
  <c r="P70" i="54"/>
  <c r="P68" i="54"/>
  <c r="P66" i="54"/>
  <c r="P64" i="54"/>
  <c r="P62" i="54"/>
  <c r="P60" i="54"/>
  <c r="P58" i="54"/>
  <c r="P56" i="54"/>
  <c r="P54" i="54"/>
  <c r="P52" i="54"/>
  <c r="P50" i="54"/>
  <c r="P48" i="54"/>
  <c r="P46" i="54"/>
  <c r="P44" i="54"/>
  <c r="P42" i="54"/>
  <c r="P40" i="54"/>
  <c r="P38" i="54"/>
  <c r="P36" i="54"/>
  <c r="P34" i="54"/>
  <c r="Q22" i="54"/>
  <c r="X84" i="54" s="1"/>
  <c r="D64" i="54"/>
  <c r="F35" i="56"/>
  <c r="F103" i="56" s="1"/>
  <c r="F171" i="56" s="1"/>
  <c r="F239" i="56" s="1"/>
  <c r="F307" i="56" s="1"/>
  <c r="F375" i="56" s="1"/>
  <c r="F443" i="56" s="1"/>
  <c r="F511" i="56" s="1"/>
  <c r="F579" i="56" s="1"/>
  <c r="F647" i="56" s="1"/>
  <c r="E32" i="56"/>
  <c r="D61" i="54"/>
  <c r="F32" i="56"/>
  <c r="D63" i="54"/>
  <c r="F34" i="56"/>
  <c r="C62" i="54"/>
  <c r="C63" i="54"/>
  <c r="C64" i="54"/>
  <c r="K26" i="54"/>
  <c r="K22" i="54"/>
  <c r="L26" i="54"/>
  <c r="L22" i="54"/>
  <c r="M26" i="54"/>
  <c r="M22" i="54"/>
  <c r="N26" i="54"/>
  <c r="N22" i="54"/>
  <c r="O26" i="54"/>
  <c r="O22" i="54"/>
  <c r="P26" i="54"/>
  <c r="P22" i="54"/>
  <c r="Q26" i="54"/>
  <c r="E58" i="54"/>
  <c r="N58" i="54" s="1"/>
  <c r="U58" i="54" s="1"/>
  <c r="E57" i="54"/>
  <c r="N57" i="54" s="1"/>
  <c r="U57" i="54" s="1"/>
  <c r="C61" i="54"/>
  <c r="E59" i="54"/>
  <c r="N59" i="54" s="1"/>
  <c r="U59" i="54" s="1"/>
  <c r="D62" i="54"/>
  <c r="F37" i="56" s="1"/>
  <c r="F105" i="56" s="1"/>
  <c r="F173" i="56" s="1"/>
  <c r="F241" i="56" s="1"/>
  <c r="F309" i="56" s="1"/>
  <c r="F377" i="56" s="1"/>
  <c r="F445" i="56" s="1"/>
  <c r="F513" i="56" s="1"/>
  <c r="F581" i="56" s="1"/>
  <c r="F649" i="56" s="1"/>
  <c r="E60" i="54"/>
  <c r="N60" i="54" s="1"/>
  <c r="U60" i="54" s="1"/>
  <c r="C650" i="55" l="1"/>
  <c r="M650" i="55" s="1"/>
  <c r="E64" i="54"/>
  <c r="N64" i="54" s="1"/>
  <c r="U64" i="54" s="1"/>
  <c r="C68" i="54"/>
  <c r="E37" i="56"/>
  <c r="E105" i="56" s="1"/>
  <c r="E38" i="56"/>
  <c r="D67" i="54"/>
  <c r="F38" i="56"/>
  <c r="F106" i="56" s="1"/>
  <c r="F174" i="56" s="1"/>
  <c r="F242" i="56" s="1"/>
  <c r="F310" i="56" s="1"/>
  <c r="F378" i="56" s="1"/>
  <c r="F446" i="56" s="1"/>
  <c r="F514" i="56" s="1"/>
  <c r="F582" i="56" s="1"/>
  <c r="F650" i="56" s="1"/>
  <c r="E36" i="56"/>
  <c r="D68" i="54"/>
  <c r="F39" i="56"/>
  <c r="F107" i="56" s="1"/>
  <c r="F175" i="56" s="1"/>
  <c r="F243" i="56" s="1"/>
  <c r="F311" i="56" s="1"/>
  <c r="F379" i="56" s="1"/>
  <c r="F447" i="56" s="1"/>
  <c r="F515" i="56" s="1"/>
  <c r="F583" i="56" s="1"/>
  <c r="F651" i="56" s="1"/>
  <c r="E39" i="56"/>
  <c r="D65" i="54"/>
  <c r="F36" i="56"/>
  <c r="F104" i="56" s="1"/>
  <c r="F172" i="56" s="1"/>
  <c r="F240" i="56" s="1"/>
  <c r="F308" i="56" s="1"/>
  <c r="F376" i="56" s="1"/>
  <c r="F444" i="56" s="1"/>
  <c r="F512" i="56" s="1"/>
  <c r="F580" i="56" s="1"/>
  <c r="F648" i="56" s="1"/>
  <c r="C67" i="54"/>
  <c r="E63" i="54"/>
  <c r="N63" i="54" s="1"/>
  <c r="U63" i="54" s="1"/>
  <c r="C66" i="54"/>
  <c r="C65" i="54"/>
  <c r="E61" i="54"/>
  <c r="N61" i="54" s="1"/>
  <c r="U61" i="54" s="1"/>
  <c r="D66" i="54"/>
  <c r="F41" i="56" s="1"/>
  <c r="F109" i="56" s="1"/>
  <c r="F177" i="56" s="1"/>
  <c r="F245" i="56" s="1"/>
  <c r="F313" i="56" s="1"/>
  <c r="F381" i="56" s="1"/>
  <c r="F449" i="56" s="1"/>
  <c r="F517" i="56" s="1"/>
  <c r="F585" i="56" s="1"/>
  <c r="F653" i="56" s="1"/>
  <c r="E62" i="54"/>
  <c r="N62" i="54" s="1"/>
  <c r="U62" i="54" s="1"/>
  <c r="C72" i="54" l="1"/>
  <c r="Y72" i="54" s="1"/>
  <c r="E43" i="56"/>
  <c r="E111" i="56" s="1"/>
  <c r="E68" i="54"/>
  <c r="N68" i="54" s="1"/>
  <c r="U68" i="54" s="1"/>
  <c r="C40" i="55"/>
  <c r="E41" i="56"/>
  <c r="C44" i="55" s="1"/>
  <c r="C71" i="54"/>
  <c r="Y71" i="54" s="1"/>
  <c r="E107" i="56"/>
  <c r="C42" i="55"/>
  <c r="E173" i="56"/>
  <c r="C108" i="55"/>
  <c r="E40" i="56"/>
  <c r="E67" i="54"/>
  <c r="N67" i="54" s="1"/>
  <c r="U67" i="54" s="1"/>
  <c r="E104" i="56"/>
  <c r="C39" i="55"/>
  <c r="D71" i="54"/>
  <c r="F42" i="56"/>
  <c r="F110" i="56" s="1"/>
  <c r="F178" i="56" s="1"/>
  <c r="F246" i="56" s="1"/>
  <c r="F314" i="56" s="1"/>
  <c r="F382" i="56" s="1"/>
  <c r="F450" i="56" s="1"/>
  <c r="F518" i="56" s="1"/>
  <c r="F586" i="56" s="1"/>
  <c r="F654" i="56" s="1"/>
  <c r="D69" i="54"/>
  <c r="F40" i="56"/>
  <c r="F108" i="56" s="1"/>
  <c r="F176" i="56" s="1"/>
  <c r="F244" i="56" s="1"/>
  <c r="F312" i="56" s="1"/>
  <c r="F380" i="56" s="1"/>
  <c r="F448" i="56" s="1"/>
  <c r="F516" i="56" s="1"/>
  <c r="F584" i="56" s="1"/>
  <c r="F652" i="56" s="1"/>
  <c r="E106" i="56"/>
  <c r="C41" i="55"/>
  <c r="E42" i="56"/>
  <c r="D72" i="54"/>
  <c r="F43" i="56"/>
  <c r="F111" i="56" s="1"/>
  <c r="F179" i="56" s="1"/>
  <c r="F247" i="56" s="1"/>
  <c r="F315" i="56" s="1"/>
  <c r="F383" i="56" s="1"/>
  <c r="F451" i="56" s="1"/>
  <c r="F519" i="56" s="1"/>
  <c r="F587" i="56" s="1"/>
  <c r="F655" i="56" s="1"/>
  <c r="C70" i="54"/>
  <c r="Y70" i="54" s="1"/>
  <c r="C69" i="54"/>
  <c r="Y69" i="54" s="1"/>
  <c r="E65" i="54"/>
  <c r="N65" i="54" s="1"/>
  <c r="U65" i="54" s="1"/>
  <c r="D70" i="54"/>
  <c r="F45" i="56" s="1"/>
  <c r="F113" i="56" s="1"/>
  <c r="F181" i="56" s="1"/>
  <c r="F249" i="56" s="1"/>
  <c r="F317" i="56" s="1"/>
  <c r="F385" i="56" s="1"/>
  <c r="F453" i="56" s="1"/>
  <c r="F521" i="56" s="1"/>
  <c r="F589" i="56" s="1"/>
  <c r="F657" i="56" s="1"/>
  <c r="E66" i="54"/>
  <c r="N66" i="54" s="1"/>
  <c r="U66" i="54" s="1"/>
  <c r="E72" i="54" l="1"/>
  <c r="N72" i="54" s="1"/>
  <c r="U72" i="54" s="1"/>
  <c r="C76" i="54"/>
  <c r="Y76" i="54" s="1"/>
  <c r="E47" i="56"/>
  <c r="E115" i="56" s="1"/>
  <c r="E109" i="56"/>
  <c r="E177" i="56" s="1"/>
  <c r="C75" i="54"/>
  <c r="Y75" i="54" s="1"/>
  <c r="E71" i="54"/>
  <c r="N71" i="54" s="1"/>
  <c r="U71" i="54" s="1"/>
  <c r="E45" i="56"/>
  <c r="E113" i="56" s="1"/>
  <c r="E46" i="56"/>
  <c r="E114" i="56" s="1"/>
  <c r="C46" i="55"/>
  <c r="E108" i="56"/>
  <c r="C43" i="55"/>
  <c r="E172" i="56"/>
  <c r="C107" i="55"/>
  <c r="E174" i="56"/>
  <c r="C109" i="55"/>
  <c r="E44" i="56"/>
  <c r="E241" i="56"/>
  <c r="C176" i="55"/>
  <c r="E175" i="56"/>
  <c r="C110" i="55"/>
  <c r="D76" i="54"/>
  <c r="F47" i="56"/>
  <c r="F115" i="56" s="1"/>
  <c r="F183" i="56" s="1"/>
  <c r="F251" i="56" s="1"/>
  <c r="F319" i="56" s="1"/>
  <c r="F387" i="56" s="1"/>
  <c r="F455" i="56" s="1"/>
  <c r="F523" i="56" s="1"/>
  <c r="F591" i="56" s="1"/>
  <c r="F659" i="56" s="1"/>
  <c r="D73" i="54"/>
  <c r="F44" i="56"/>
  <c r="F112" i="56" s="1"/>
  <c r="F180" i="56" s="1"/>
  <c r="F248" i="56" s="1"/>
  <c r="F316" i="56" s="1"/>
  <c r="F384" i="56" s="1"/>
  <c r="F452" i="56" s="1"/>
  <c r="F520" i="56" s="1"/>
  <c r="F588" i="56" s="1"/>
  <c r="F656" i="56" s="1"/>
  <c r="E179" i="56"/>
  <c r="C114" i="55"/>
  <c r="E110" i="56"/>
  <c r="C45" i="55"/>
  <c r="D75" i="54"/>
  <c r="F46" i="56"/>
  <c r="F114" i="56" s="1"/>
  <c r="F182" i="56" s="1"/>
  <c r="F250" i="56" s="1"/>
  <c r="F318" i="56" s="1"/>
  <c r="F386" i="56" s="1"/>
  <c r="F454" i="56" s="1"/>
  <c r="F522" i="56" s="1"/>
  <c r="F590" i="56" s="1"/>
  <c r="F658" i="56" s="1"/>
  <c r="C74" i="54"/>
  <c r="Y74" i="54" s="1"/>
  <c r="C73" i="54"/>
  <c r="Y73" i="54" s="1"/>
  <c r="E69" i="54"/>
  <c r="N69" i="54" s="1"/>
  <c r="U69" i="54" s="1"/>
  <c r="C80" i="54"/>
  <c r="Y80" i="54" s="1"/>
  <c r="D74" i="54"/>
  <c r="F49" i="56" s="1"/>
  <c r="F117" i="56" s="1"/>
  <c r="F185" i="56" s="1"/>
  <c r="F253" i="56" s="1"/>
  <c r="F321" i="56" s="1"/>
  <c r="F389" i="56" s="1"/>
  <c r="F457" i="56" s="1"/>
  <c r="F525" i="56" s="1"/>
  <c r="F593" i="56" s="1"/>
  <c r="F661" i="56" s="1"/>
  <c r="E70" i="54"/>
  <c r="N70" i="54" s="1"/>
  <c r="U70" i="54" s="1"/>
  <c r="E51" i="56" l="1"/>
  <c r="E119" i="56" s="1"/>
  <c r="E76" i="54"/>
  <c r="N76" i="54" s="1"/>
  <c r="U76" i="54" s="1"/>
  <c r="E50" i="56"/>
  <c r="E118" i="56" s="1"/>
  <c r="E75" i="54"/>
  <c r="N75" i="54" s="1"/>
  <c r="U75" i="54" s="1"/>
  <c r="C79" i="54"/>
  <c r="Y79" i="54" s="1"/>
  <c r="C112" i="55"/>
  <c r="C48" i="55"/>
  <c r="E49" i="56"/>
  <c r="E117" i="56" s="1"/>
  <c r="C49" i="55"/>
  <c r="C50" i="55"/>
  <c r="E247" i="56"/>
  <c r="C182" i="55"/>
  <c r="E309" i="56"/>
  <c r="C244" i="55"/>
  <c r="E181" i="56"/>
  <c r="C116" i="55"/>
  <c r="D77" i="54"/>
  <c r="F48" i="56"/>
  <c r="F116" i="56" s="1"/>
  <c r="F184" i="56" s="1"/>
  <c r="F252" i="56" s="1"/>
  <c r="F320" i="56" s="1"/>
  <c r="F388" i="56" s="1"/>
  <c r="F456" i="56" s="1"/>
  <c r="F524" i="56" s="1"/>
  <c r="F592" i="56" s="1"/>
  <c r="F660" i="56" s="1"/>
  <c r="E183" i="56"/>
  <c r="C118" i="55"/>
  <c r="E178" i="56"/>
  <c r="C113" i="55"/>
  <c r="E242" i="56"/>
  <c r="C177" i="55"/>
  <c r="E112" i="56"/>
  <c r="C47" i="55"/>
  <c r="E176" i="56"/>
  <c r="C111" i="55"/>
  <c r="E55" i="56"/>
  <c r="D80" i="54"/>
  <c r="E80" i="54" s="1"/>
  <c r="N80" i="54" s="1"/>
  <c r="U80" i="54" s="1"/>
  <c r="F51" i="56"/>
  <c r="F119" i="56" s="1"/>
  <c r="F187" i="56" s="1"/>
  <c r="F255" i="56" s="1"/>
  <c r="F323" i="56" s="1"/>
  <c r="F391" i="56" s="1"/>
  <c r="F459" i="56" s="1"/>
  <c r="F527" i="56" s="1"/>
  <c r="F595" i="56" s="1"/>
  <c r="F663" i="56" s="1"/>
  <c r="E245" i="56"/>
  <c r="C180" i="55"/>
  <c r="E240" i="56"/>
  <c r="C175" i="55"/>
  <c r="E48" i="56"/>
  <c r="E182" i="56"/>
  <c r="C117" i="55"/>
  <c r="E243" i="56"/>
  <c r="C178" i="55"/>
  <c r="D79" i="54"/>
  <c r="F50" i="56"/>
  <c r="F118" i="56" s="1"/>
  <c r="F186" i="56" s="1"/>
  <c r="F254" i="56" s="1"/>
  <c r="F322" i="56" s="1"/>
  <c r="F390" i="56" s="1"/>
  <c r="F458" i="56" s="1"/>
  <c r="F526" i="56" s="1"/>
  <c r="F594" i="56" s="1"/>
  <c r="F662" i="56" s="1"/>
  <c r="C78" i="54"/>
  <c r="Y78" i="54" s="1"/>
  <c r="E73" i="54"/>
  <c r="N73" i="54" s="1"/>
  <c r="U73" i="54" s="1"/>
  <c r="C77" i="54"/>
  <c r="Y77" i="54" s="1"/>
  <c r="D78" i="54"/>
  <c r="F53" i="56" s="1"/>
  <c r="F121" i="56" s="1"/>
  <c r="F189" i="56" s="1"/>
  <c r="F257" i="56" s="1"/>
  <c r="F325" i="56" s="1"/>
  <c r="F393" i="56" s="1"/>
  <c r="F461" i="56" s="1"/>
  <c r="F529" i="56" s="1"/>
  <c r="F597" i="56" s="1"/>
  <c r="F665" i="56" s="1"/>
  <c r="E74" i="54"/>
  <c r="N74" i="54" s="1"/>
  <c r="U74" i="54" s="1"/>
  <c r="C83" i="54" l="1"/>
  <c r="Y83" i="54" s="1"/>
  <c r="E54" i="56"/>
  <c r="E122" i="56" s="1"/>
  <c r="E79" i="54"/>
  <c r="N79" i="54" s="1"/>
  <c r="U79" i="54" s="1"/>
  <c r="C52" i="55"/>
  <c r="E53" i="56"/>
  <c r="E121" i="56" s="1"/>
  <c r="E249" i="56"/>
  <c r="C184" i="55"/>
  <c r="D83" i="54"/>
  <c r="F54" i="56"/>
  <c r="F122" i="56" s="1"/>
  <c r="F190" i="56" s="1"/>
  <c r="F258" i="56" s="1"/>
  <c r="F326" i="56" s="1"/>
  <c r="F394" i="56" s="1"/>
  <c r="F462" i="56" s="1"/>
  <c r="F530" i="56" s="1"/>
  <c r="F598" i="56" s="1"/>
  <c r="F666" i="56" s="1"/>
  <c r="E244" i="56"/>
  <c r="C179" i="55"/>
  <c r="E180" i="56"/>
  <c r="C115" i="55"/>
  <c r="E315" i="56"/>
  <c r="C250" i="55"/>
  <c r="E185" i="56"/>
  <c r="C120" i="55"/>
  <c r="F279" i="56"/>
  <c r="F55" i="56"/>
  <c r="F123" i="56" s="1"/>
  <c r="F191" i="56" s="1"/>
  <c r="F259" i="56" s="1"/>
  <c r="F327" i="56" s="1"/>
  <c r="F395" i="56" s="1"/>
  <c r="F463" i="56" s="1"/>
  <c r="F531" i="56" s="1"/>
  <c r="F599" i="56" s="1"/>
  <c r="F667" i="56" s="1"/>
  <c r="C54" i="55"/>
  <c r="C122" i="55"/>
  <c r="E187" i="56"/>
  <c r="E52" i="56"/>
  <c r="C53" i="55"/>
  <c r="E251" i="56"/>
  <c r="C186" i="55"/>
  <c r="E186" i="56"/>
  <c r="C121" i="55"/>
  <c r="E313" i="56"/>
  <c r="C248" i="55"/>
  <c r="E250" i="56"/>
  <c r="C185" i="55"/>
  <c r="E308" i="56"/>
  <c r="C243" i="55"/>
  <c r="E123" i="56"/>
  <c r="D81" i="54"/>
  <c r="F52" i="56"/>
  <c r="F120" i="56" s="1"/>
  <c r="F188" i="56" s="1"/>
  <c r="F256" i="56" s="1"/>
  <c r="F324" i="56" s="1"/>
  <c r="F392" i="56" s="1"/>
  <c r="F460" i="56" s="1"/>
  <c r="F528" i="56" s="1"/>
  <c r="F596" i="56" s="1"/>
  <c r="F664" i="56" s="1"/>
  <c r="E311" i="56"/>
  <c r="C246" i="55"/>
  <c r="E116" i="56"/>
  <c r="C51" i="55"/>
  <c r="E310" i="56"/>
  <c r="C245" i="55"/>
  <c r="E246" i="56"/>
  <c r="C181" i="55"/>
  <c r="E377" i="56"/>
  <c r="C312" i="55"/>
  <c r="C82" i="54"/>
  <c r="Y82" i="54" s="1"/>
  <c r="C81" i="54"/>
  <c r="Y81" i="54" s="1"/>
  <c r="E77" i="54"/>
  <c r="N77" i="54" s="1"/>
  <c r="U77" i="54" s="1"/>
  <c r="D82" i="54"/>
  <c r="E78" i="54"/>
  <c r="N78" i="54" s="1"/>
  <c r="U78" i="54" s="1"/>
  <c r="E58" i="56" l="1"/>
  <c r="E126" i="56" s="1"/>
  <c r="F58" i="56"/>
  <c r="F126" i="56" s="1"/>
  <c r="F194" i="56" s="1"/>
  <c r="F262" i="56" s="1"/>
  <c r="F330" i="56" s="1"/>
  <c r="F398" i="56" s="1"/>
  <c r="F466" i="56" s="1"/>
  <c r="F534" i="56" s="1"/>
  <c r="F602" i="56" s="1"/>
  <c r="F670" i="56" s="1"/>
  <c r="D87" i="54"/>
  <c r="F56" i="56"/>
  <c r="F124" i="56" s="1"/>
  <c r="F192" i="56" s="1"/>
  <c r="F260" i="56" s="1"/>
  <c r="F328" i="56" s="1"/>
  <c r="F396" i="56" s="1"/>
  <c r="F464" i="56" s="1"/>
  <c r="F532" i="56" s="1"/>
  <c r="F600" i="56" s="1"/>
  <c r="F668" i="56" s="1"/>
  <c r="D85" i="54"/>
  <c r="F57" i="56"/>
  <c r="F125" i="56" s="1"/>
  <c r="F193" i="56" s="1"/>
  <c r="F261" i="56" s="1"/>
  <c r="F329" i="56" s="1"/>
  <c r="F397" i="56" s="1"/>
  <c r="F465" i="56" s="1"/>
  <c r="F533" i="56" s="1"/>
  <c r="F601" i="56" s="1"/>
  <c r="F669" i="56" s="1"/>
  <c r="D86" i="54"/>
  <c r="C56" i="55"/>
  <c r="F347" i="56"/>
  <c r="F415" i="56" s="1"/>
  <c r="F483" i="56" s="1"/>
  <c r="F551" i="56" s="1"/>
  <c r="F619" i="56" s="1"/>
  <c r="F687" i="56" s="1"/>
  <c r="C57" i="55"/>
  <c r="E56" i="56"/>
  <c r="E124" i="56" s="1"/>
  <c r="E83" i="54"/>
  <c r="N83" i="54" s="1"/>
  <c r="U83" i="54" s="1"/>
  <c r="C58" i="55"/>
  <c r="E314" i="56"/>
  <c r="C249" i="55"/>
  <c r="E184" i="56"/>
  <c r="C119" i="55"/>
  <c r="E318" i="56"/>
  <c r="C253" i="55"/>
  <c r="E253" i="56"/>
  <c r="C188" i="55"/>
  <c r="E190" i="56"/>
  <c r="C125" i="55"/>
  <c r="E57" i="56"/>
  <c r="E120" i="56"/>
  <c r="C55" i="55"/>
  <c r="E378" i="56"/>
  <c r="C313" i="55"/>
  <c r="E381" i="56"/>
  <c r="C316" i="55"/>
  <c r="C380" i="55"/>
  <c r="E445" i="56"/>
  <c r="E191" i="56"/>
  <c r="C126" i="55"/>
  <c r="E254" i="56"/>
  <c r="C189" i="55"/>
  <c r="E255" i="56"/>
  <c r="C190" i="55"/>
  <c r="C183" i="55"/>
  <c r="E248" i="56"/>
  <c r="E189" i="56"/>
  <c r="C124" i="55"/>
  <c r="E319" i="56"/>
  <c r="C254" i="55"/>
  <c r="E317" i="56"/>
  <c r="C252" i="55"/>
  <c r="E376" i="56"/>
  <c r="C311" i="55"/>
  <c r="E383" i="56"/>
  <c r="C318" i="55"/>
  <c r="E312" i="56"/>
  <c r="C247" i="55"/>
  <c r="E379" i="56"/>
  <c r="C314" i="55"/>
  <c r="E81" i="54"/>
  <c r="N81" i="54" s="1"/>
  <c r="U81" i="54" s="1"/>
  <c r="E82" i="54"/>
  <c r="N82" i="54" s="1"/>
  <c r="U82" i="54" s="1"/>
  <c r="C61" i="55" l="1"/>
  <c r="F61" i="56"/>
  <c r="D90" i="54"/>
  <c r="E86" i="54"/>
  <c r="N86" i="54" s="1"/>
  <c r="U86" i="54" s="1"/>
  <c r="V86" i="54" s="1"/>
  <c r="X86" i="54" s="1"/>
  <c r="F60" i="56"/>
  <c r="E85" i="54"/>
  <c r="N85" i="54" s="1"/>
  <c r="U85" i="54" s="1"/>
  <c r="V85" i="54" s="1"/>
  <c r="X85" i="54" s="1"/>
  <c r="D89" i="54"/>
  <c r="F62" i="56"/>
  <c r="D91" i="54"/>
  <c r="E87" i="54"/>
  <c r="N87" i="54" s="1"/>
  <c r="U87" i="54" s="1"/>
  <c r="V87" i="54" s="1"/>
  <c r="X87" i="54" s="1"/>
  <c r="C59" i="55"/>
  <c r="E257" i="56"/>
  <c r="C192" i="55"/>
  <c r="E188" i="56"/>
  <c r="C123" i="55"/>
  <c r="C379" i="55"/>
  <c r="E444" i="56"/>
  <c r="C322" i="55"/>
  <c r="E387" i="56"/>
  <c r="E259" i="56"/>
  <c r="C194" i="55"/>
  <c r="C258" i="55"/>
  <c r="E323" i="56"/>
  <c r="E258" i="56"/>
  <c r="C193" i="55"/>
  <c r="E194" i="56"/>
  <c r="C129" i="55"/>
  <c r="C448" i="55"/>
  <c r="E513" i="56"/>
  <c r="E446" i="56"/>
  <c r="C381" i="55"/>
  <c r="E386" i="56"/>
  <c r="C321" i="55"/>
  <c r="E447" i="56"/>
  <c r="C382" i="55"/>
  <c r="E380" i="56"/>
  <c r="C315" i="55"/>
  <c r="E316" i="56"/>
  <c r="C251" i="55"/>
  <c r="E321" i="56"/>
  <c r="C256" i="55"/>
  <c r="E252" i="56"/>
  <c r="C187" i="55"/>
  <c r="E451" i="56"/>
  <c r="C386" i="55"/>
  <c r="E385" i="56"/>
  <c r="C320" i="55"/>
  <c r="E192" i="56"/>
  <c r="C127" i="55"/>
  <c r="E322" i="56"/>
  <c r="C257" i="55"/>
  <c r="E449" i="56"/>
  <c r="C384" i="55"/>
  <c r="E125" i="56"/>
  <c r="C60" i="55"/>
  <c r="E382" i="56"/>
  <c r="C317" i="55"/>
  <c r="F130" i="56" l="1"/>
  <c r="C65" i="55"/>
  <c r="W65" i="55" s="1"/>
  <c r="F64" i="56"/>
  <c r="D93" i="54"/>
  <c r="E89" i="54"/>
  <c r="N89" i="54" s="1"/>
  <c r="U89" i="54" s="1"/>
  <c r="V89" i="54" s="1"/>
  <c r="X89" i="54" s="1"/>
  <c r="F128" i="56"/>
  <c r="C63" i="55"/>
  <c r="W63" i="55" s="1"/>
  <c r="F66" i="56"/>
  <c r="E91" i="54"/>
  <c r="N91" i="54" s="1"/>
  <c r="U91" i="54" s="1"/>
  <c r="V91" i="54" s="1"/>
  <c r="X91" i="54" s="1"/>
  <c r="D95" i="54"/>
  <c r="F65" i="56"/>
  <c r="E90" i="54"/>
  <c r="N90" i="54" s="1"/>
  <c r="U90" i="54" s="1"/>
  <c r="V90" i="54" s="1"/>
  <c r="X90" i="54" s="1"/>
  <c r="D94" i="54"/>
  <c r="F129" i="56"/>
  <c r="C64" i="55"/>
  <c r="W64" i="55" s="1"/>
  <c r="E390" i="56"/>
  <c r="C325" i="55"/>
  <c r="E384" i="56"/>
  <c r="C319" i="55"/>
  <c r="E514" i="56"/>
  <c r="C449" i="55"/>
  <c r="E326" i="56"/>
  <c r="C261" i="55"/>
  <c r="E256" i="56"/>
  <c r="C191" i="55"/>
  <c r="C516" i="55"/>
  <c r="E581" i="56"/>
  <c r="E455" i="56"/>
  <c r="C390" i="55"/>
  <c r="E453" i="56"/>
  <c r="C388" i="55"/>
  <c r="E448" i="56"/>
  <c r="C383" i="55"/>
  <c r="E519" i="56"/>
  <c r="C454" i="55"/>
  <c r="E454" i="56"/>
  <c r="C389" i="55"/>
  <c r="E391" i="56"/>
  <c r="C326" i="55"/>
  <c r="E320" i="56"/>
  <c r="C255" i="55"/>
  <c r="E517" i="56"/>
  <c r="C452" i="55"/>
  <c r="E450" i="56"/>
  <c r="C385" i="55"/>
  <c r="E260" i="56"/>
  <c r="C195" i="55"/>
  <c r="E389" i="56"/>
  <c r="C324" i="55"/>
  <c r="C450" i="55"/>
  <c r="E515" i="56"/>
  <c r="E279" i="56"/>
  <c r="E512" i="56"/>
  <c r="C447" i="55"/>
  <c r="E325" i="56"/>
  <c r="C260" i="55"/>
  <c r="E193" i="56"/>
  <c r="C128" i="55"/>
  <c r="E262" i="56"/>
  <c r="C197" i="55"/>
  <c r="E327" i="56"/>
  <c r="C262" i="55"/>
  <c r="C584" i="55" l="1"/>
  <c r="E649" i="56"/>
  <c r="F134" i="56"/>
  <c r="C69" i="55"/>
  <c r="W69" i="55" s="1"/>
  <c r="M64" i="55"/>
  <c r="AA64" i="55" s="1"/>
  <c r="M63" i="55"/>
  <c r="AA63" i="55" s="1"/>
  <c r="F197" i="56"/>
  <c r="C132" i="55"/>
  <c r="W132" i="55" s="1"/>
  <c r="F196" i="56"/>
  <c r="C131" i="55"/>
  <c r="W131" i="55" s="1"/>
  <c r="F69" i="56"/>
  <c r="D98" i="54"/>
  <c r="E94" i="54"/>
  <c r="N94" i="54" s="1"/>
  <c r="U94" i="54" s="1"/>
  <c r="V94" i="54" s="1"/>
  <c r="X94" i="54" s="1"/>
  <c r="F68" i="56"/>
  <c r="E93" i="54"/>
  <c r="N93" i="54" s="1"/>
  <c r="U93" i="54" s="1"/>
  <c r="V93" i="54" s="1"/>
  <c r="X93" i="54" s="1"/>
  <c r="D97" i="54"/>
  <c r="F133" i="56"/>
  <c r="C68" i="55"/>
  <c r="W68" i="55" s="1"/>
  <c r="F132" i="56"/>
  <c r="C67" i="55"/>
  <c r="W67" i="55" s="1"/>
  <c r="F70" i="56"/>
  <c r="D99" i="54"/>
  <c r="E95" i="54"/>
  <c r="N95" i="54" s="1"/>
  <c r="U95" i="54" s="1"/>
  <c r="V95" i="54" s="1"/>
  <c r="X95" i="54" s="1"/>
  <c r="M65" i="55"/>
  <c r="AA65" i="55" s="1"/>
  <c r="F198" i="56"/>
  <c r="C133" i="55"/>
  <c r="W133" i="55" s="1"/>
  <c r="C451" i="55"/>
  <c r="E516" i="56"/>
  <c r="C328" i="55"/>
  <c r="E393" i="56"/>
  <c r="C518" i="55"/>
  <c r="E583" i="56"/>
  <c r="E523" i="56"/>
  <c r="C458" i="55"/>
  <c r="E585" i="56"/>
  <c r="C520" i="55"/>
  <c r="E324" i="56"/>
  <c r="C259" i="55"/>
  <c r="E452" i="56"/>
  <c r="C387" i="55"/>
  <c r="E395" i="56"/>
  <c r="C330" i="55"/>
  <c r="C515" i="55"/>
  <c r="E580" i="56"/>
  <c r="E518" i="56"/>
  <c r="C453" i="55"/>
  <c r="E521" i="56"/>
  <c r="C456" i="55"/>
  <c r="E457" i="56"/>
  <c r="C392" i="55"/>
  <c r="E459" i="56"/>
  <c r="C394" i="55"/>
  <c r="E394" i="56"/>
  <c r="C329" i="55"/>
  <c r="E388" i="56"/>
  <c r="C323" i="55"/>
  <c r="E330" i="56"/>
  <c r="C265" i="55"/>
  <c r="E347" i="56"/>
  <c r="C282" i="55"/>
  <c r="W282" i="55" s="1"/>
  <c r="E261" i="56"/>
  <c r="C196" i="55"/>
  <c r="E587" i="56"/>
  <c r="C522" i="55"/>
  <c r="E328" i="56"/>
  <c r="C263" i="55"/>
  <c r="E522" i="56"/>
  <c r="C457" i="55"/>
  <c r="E582" i="56"/>
  <c r="C517" i="55"/>
  <c r="E458" i="56"/>
  <c r="C393" i="55"/>
  <c r="F26" i="54"/>
  <c r="G26" i="54"/>
  <c r="H26" i="54"/>
  <c r="I26" i="54"/>
  <c r="J26" i="54"/>
  <c r="AA131" i="55" l="1"/>
  <c r="AA267" i="55" s="1"/>
  <c r="AA199" i="55"/>
  <c r="AA133" i="55"/>
  <c r="AA269" i="55" s="1"/>
  <c r="AA201" i="55"/>
  <c r="AA132" i="55"/>
  <c r="AA268" i="55" s="1"/>
  <c r="AA200" i="55"/>
  <c r="C590" i="55"/>
  <c r="E655" i="56"/>
  <c r="C586" i="55"/>
  <c r="E651" i="56"/>
  <c r="C585" i="55"/>
  <c r="E650" i="56"/>
  <c r="C588" i="55"/>
  <c r="E653" i="56"/>
  <c r="C652" i="55"/>
  <c r="M652" i="55" s="1"/>
  <c r="C583" i="55"/>
  <c r="E648" i="56"/>
  <c r="F265" i="56"/>
  <c r="C200" i="55"/>
  <c r="W200" i="55" s="1"/>
  <c r="F74" i="56"/>
  <c r="E99" i="54"/>
  <c r="N99" i="54" s="1"/>
  <c r="U99" i="54" s="1"/>
  <c r="V99" i="54" s="1"/>
  <c r="X99" i="54" s="1"/>
  <c r="F136" i="56"/>
  <c r="C71" i="55"/>
  <c r="W71" i="55" s="1"/>
  <c r="F138" i="56"/>
  <c r="C73" i="55"/>
  <c r="W73" i="55" s="1"/>
  <c r="M132" i="55"/>
  <c r="M67" i="55"/>
  <c r="AA67" i="55" s="1"/>
  <c r="F73" i="56"/>
  <c r="E98" i="54"/>
  <c r="N98" i="54" s="1"/>
  <c r="U98" i="54" s="1"/>
  <c r="V98" i="54" s="1"/>
  <c r="X98" i="54" s="1"/>
  <c r="M133" i="55"/>
  <c r="F200" i="56"/>
  <c r="C135" i="55"/>
  <c r="W135" i="55" s="1"/>
  <c r="F137" i="56"/>
  <c r="C72" i="55"/>
  <c r="W72" i="55" s="1"/>
  <c r="F72" i="56"/>
  <c r="E97" i="54"/>
  <c r="N97" i="54" s="1"/>
  <c r="U97" i="54" s="1"/>
  <c r="V97" i="54" s="1"/>
  <c r="X97" i="54" s="1"/>
  <c r="F266" i="56"/>
  <c r="C201" i="55"/>
  <c r="W201" i="55" s="1"/>
  <c r="M68" i="55"/>
  <c r="AA68" i="55" s="1"/>
  <c r="M131" i="55"/>
  <c r="M69" i="55"/>
  <c r="AA69" i="55" s="1"/>
  <c r="F201" i="56"/>
  <c r="C136" i="55"/>
  <c r="W136" i="55" s="1"/>
  <c r="F264" i="56"/>
  <c r="C199" i="55"/>
  <c r="W199" i="55" s="1"/>
  <c r="F202" i="56"/>
  <c r="C137" i="55"/>
  <c r="W137" i="55" s="1"/>
  <c r="E461" i="56"/>
  <c r="C396" i="55"/>
  <c r="E396" i="56"/>
  <c r="C331" i="55"/>
  <c r="E462" i="56"/>
  <c r="C397" i="55"/>
  <c r="E463" i="56"/>
  <c r="C398" i="55"/>
  <c r="E398" i="56"/>
  <c r="C333" i="55"/>
  <c r="E586" i="56"/>
  <c r="C521" i="55"/>
  <c r="C526" i="55"/>
  <c r="E591" i="56"/>
  <c r="E415" i="56"/>
  <c r="C350" i="55"/>
  <c r="E392" i="56"/>
  <c r="C327" i="55"/>
  <c r="C391" i="55"/>
  <c r="E456" i="56"/>
  <c r="E589" i="56"/>
  <c r="C524" i="55"/>
  <c r="E329" i="56"/>
  <c r="C264" i="55"/>
  <c r="E527" i="56"/>
  <c r="C462" i="55"/>
  <c r="C519" i="55"/>
  <c r="E584" i="56"/>
  <c r="C455" i="55"/>
  <c r="E520" i="56"/>
  <c r="E526" i="56"/>
  <c r="C461" i="55"/>
  <c r="E590" i="56"/>
  <c r="C525" i="55"/>
  <c r="E525" i="56"/>
  <c r="C460" i="55"/>
  <c r="AF222" i="55"/>
  <c r="AF223" i="55"/>
  <c r="AF224" i="55"/>
  <c r="AF225" i="55"/>
  <c r="AF226" i="55"/>
  <c r="AF227" i="55"/>
  <c r="AF228" i="55"/>
  <c r="AF229" i="55"/>
  <c r="AF230" i="55"/>
  <c r="AF231" i="55"/>
  <c r="AF232" i="55"/>
  <c r="AF233" i="55"/>
  <c r="AF234" i="55"/>
  <c r="AF235" i="55"/>
  <c r="AF236" i="55"/>
  <c r="AF237" i="55"/>
  <c r="AF238" i="55"/>
  <c r="AF239" i="55"/>
  <c r="AF240" i="55"/>
  <c r="AF241" i="55"/>
  <c r="AF242" i="55"/>
  <c r="AF154" i="55"/>
  <c r="AF155" i="55"/>
  <c r="AF156" i="55"/>
  <c r="AF157" i="55"/>
  <c r="AF158" i="55"/>
  <c r="AF159" i="55"/>
  <c r="AF160" i="55"/>
  <c r="AF161" i="55"/>
  <c r="AF162" i="55"/>
  <c r="AF163" i="55"/>
  <c r="AF164" i="55"/>
  <c r="AF165" i="55"/>
  <c r="AF166" i="55"/>
  <c r="AF167" i="55"/>
  <c r="AF168" i="55"/>
  <c r="AF169" i="55"/>
  <c r="AF170" i="55"/>
  <c r="AF171" i="55"/>
  <c r="AF172" i="55"/>
  <c r="AF173" i="55"/>
  <c r="AF174" i="55"/>
  <c r="AF86" i="55"/>
  <c r="AF87" i="55"/>
  <c r="AF88" i="55"/>
  <c r="AF89" i="55"/>
  <c r="AF90" i="55"/>
  <c r="AF91" i="55"/>
  <c r="AF92" i="55"/>
  <c r="AF93" i="55"/>
  <c r="AF94" i="55"/>
  <c r="AF95" i="55"/>
  <c r="AF96" i="55"/>
  <c r="AF97" i="55"/>
  <c r="AF98" i="55"/>
  <c r="AF99" i="55"/>
  <c r="AF100" i="55"/>
  <c r="AF101" i="55"/>
  <c r="AF102" i="55"/>
  <c r="AF103" i="55"/>
  <c r="AF104" i="55"/>
  <c r="AF105" i="55"/>
  <c r="AF106" i="55"/>
  <c r="AF18" i="55"/>
  <c r="AF19" i="55"/>
  <c r="AF20" i="55"/>
  <c r="AF21" i="55"/>
  <c r="AF22" i="55"/>
  <c r="AF23" i="55"/>
  <c r="AF24" i="55"/>
  <c r="AF25" i="55"/>
  <c r="AF26" i="55"/>
  <c r="AF27" i="55"/>
  <c r="AF28" i="55"/>
  <c r="AF29" i="55"/>
  <c r="AF30" i="55"/>
  <c r="AF31" i="55"/>
  <c r="AF32" i="55"/>
  <c r="AF33" i="55"/>
  <c r="AF34" i="55"/>
  <c r="AF35" i="55"/>
  <c r="AF36" i="55"/>
  <c r="AF37" i="55"/>
  <c r="AF38" i="55"/>
  <c r="R1311" i="55"/>
  <c r="R1312" i="55"/>
  <c r="R1313" i="55"/>
  <c r="R1314" i="55"/>
  <c r="R1316" i="55"/>
  <c r="R1317" i="55"/>
  <c r="R1318" i="55"/>
  <c r="R1319" i="55"/>
  <c r="R1320" i="55"/>
  <c r="R1321" i="55"/>
  <c r="R1322" i="55"/>
  <c r="R1323" i="55"/>
  <c r="R1324" i="55"/>
  <c r="R1325" i="55"/>
  <c r="R1326" i="55"/>
  <c r="R1327" i="55"/>
  <c r="R1328" i="55"/>
  <c r="R1329" i="55"/>
  <c r="R1330" i="55"/>
  <c r="R1331" i="55"/>
  <c r="R1332" i="55"/>
  <c r="AA135" i="55" l="1"/>
  <c r="AA271" i="55" s="1"/>
  <c r="AA203" i="55"/>
  <c r="AA136" i="55"/>
  <c r="AA272" i="55" s="1"/>
  <c r="AA204" i="55"/>
  <c r="AA137" i="55"/>
  <c r="AA273" i="55" s="1"/>
  <c r="AA205" i="55"/>
  <c r="C592" i="55"/>
  <c r="E657" i="56"/>
  <c r="C587" i="55"/>
  <c r="E652" i="56"/>
  <c r="C653" i="55"/>
  <c r="M653" i="55" s="1"/>
  <c r="C589" i="55"/>
  <c r="E654" i="56"/>
  <c r="C651" i="55"/>
  <c r="M651" i="55" s="1"/>
  <c r="C654" i="55"/>
  <c r="M654" i="55" s="1"/>
  <c r="C594" i="55"/>
  <c r="E659" i="56"/>
  <c r="C593" i="55"/>
  <c r="E658" i="56"/>
  <c r="C656" i="55"/>
  <c r="M656" i="55" s="1"/>
  <c r="C658" i="55"/>
  <c r="M658" i="55" s="1"/>
  <c r="M136" i="55"/>
  <c r="M201" i="55"/>
  <c r="M73" i="55"/>
  <c r="AA73" i="55" s="1"/>
  <c r="F269" i="56"/>
  <c r="C204" i="55"/>
  <c r="W204" i="55" s="1"/>
  <c r="F334" i="56"/>
  <c r="C269" i="55"/>
  <c r="W269" i="55" s="1"/>
  <c r="F206" i="56"/>
  <c r="C141" i="55"/>
  <c r="W141" i="55" s="1"/>
  <c r="M71" i="55"/>
  <c r="AA71" i="55" s="1"/>
  <c r="F204" i="56"/>
  <c r="C139" i="55"/>
  <c r="W139" i="55" s="1"/>
  <c r="M72" i="55"/>
  <c r="AA72" i="55" s="1"/>
  <c r="M137" i="55"/>
  <c r="F270" i="56"/>
  <c r="C205" i="55"/>
  <c r="W205" i="55" s="1"/>
  <c r="F205" i="56"/>
  <c r="C140" i="55"/>
  <c r="W140" i="55" s="1"/>
  <c r="F142" i="56"/>
  <c r="C77" i="55"/>
  <c r="W77" i="55" s="1"/>
  <c r="F140" i="56"/>
  <c r="C75" i="55"/>
  <c r="W75" i="55" s="1"/>
  <c r="M199" i="55"/>
  <c r="M135" i="55"/>
  <c r="M200" i="55"/>
  <c r="F141" i="56"/>
  <c r="C76" i="55"/>
  <c r="W76" i="55" s="1"/>
  <c r="F332" i="56"/>
  <c r="C267" i="55"/>
  <c r="W267" i="55" s="1"/>
  <c r="F268" i="56"/>
  <c r="C203" i="55"/>
  <c r="W203" i="55" s="1"/>
  <c r="F333" i="56"/>
  <c r="C268" i="55"/>
  <c r="W268" i="55" s="1"/>
  <c r="E524" i="56"/>
  <c r="C459" i="55"/>
  <c r="E483" i="56"/>
  <c r="C418" i="55"/>
  <c r="E531" i="56"/>
  <c r="C466" i="55"/>
  <c r="C464" i="55"/>
  <c r="E529" i="56"/>
  <c r="C529" i="55"/>
  <c r="E594" i="56"/>
  <c r="C530" i="55"/>
  <c r="E595" i="56"/>
  <c r="E588" i="56"/>
  <c r="C523" i="55"/>
  <c r="E460" i="56"/>
  <c r="C395" i="55"/>
  <c r="C401" i="55"/>
  <c r="E466" i="56"/>
  <c r="E397" i="56"/>
  <c r="C332" i="55"/>
  <c r="E464" i="56"/>
  <c r="C399" i="55"/>
  <c r="E593" i="56"/>
  <c r="C528" i="55"/>
  <c r="E530" i="56"/>
  <c r="C465" i="55"/>
  <c r="R698" i="55"/>
  <c r="R699" i="55"/>
  <c r="R700" i="55"/>
  <c r="R701" i="55"/>
  <c r="R702" i="55"/>
  <c r="R703" i="55"/>
  <c r="R704" i="55"/>
  <c r="R705" i="55"/>
  <c r="R706" i="55"/>
  <c r="R707" i="55"/>
  <c r="R708" i="55"/>
  <c r="R709" i="55"/>
  <c r="R710" i="55"/>
  <c r="R711" i="55"/>
  <c r="R712" i="55"/>
  <c r="R713" i="55"/>
  <c r="R714" i="55"/>
  <c r="R715" i="55"/>
  <c r="R716" i="55"/>
  <c r="R717" i="55"/>
  <c r="R718" i="55"/>
  <c r="R562" i="55"/>
  <c r="R563" i="55"/>
  <c r="R564" i="55"/>
  <c r="R565" i="55"/>
  <c r="R566" i="55"/>
  <c r="R567" i="55"/>
  <c r="R568" i="55"/>
  <c r="R569" i="55"/>
  <c r="R570" i="55"/>
  <c r="R571" i="55"/>
  <c r="R572" i="55"/>
  <c r="R573" i="55"/>
  <c r="R574" i="55"/>
  <c r="R575" i="55"/>
  <c r="R576" i="55"/>
  <c r="R577" i="55"/>
  <c r="R578" i="55"/>
  <c r="R579" i="55"/>
  <c r="R580" i="55"/>
  <c r="R581" i="55"/>
  <c r="R582" i="55"/>
  <c r="R494" i="55"/>
  <c r="R495" i="55"/>
  <c r="R496" i="55"/>
  <c r="R497" i="55"/>
  <c r="R498" i="55"/>
  <c r="R499" i="55"/>
  <c r="R500" i="55"/>
  <c r="R501" i="55"/>
  <c r="R502" i="55"/>
  <c r="R503" i="55"/>
  <c r="R504" i="55"/>
  <c r="R505" i="55"/>
  <c r="R506" i="55"/>
  <c r="R507" i="55"/>
  <c r="R508" i="55"/>
  <c r="R509" i="55"/>
  <c r="R510" i="55"/>
  <c r="R511" i="55"/>
  <c r="R512" i="55"/>
  <c r="R513" i="55"/>
  <c r="R514" i="55"/>
  <c r="R426" i="55"/>
  <c r="R427" i="55"/>
  <c r="R428" i="55"/>
  <c r="R429" i="55"/>
  <c r="R430" i="55"/>
  <c r="R431" i="55"/>
  <c r="R432" i="55"/>
  <c r="R433" i="55"/>
  <c r="R434" i="55"/>
  <c r="R435" i="55"/>
  <c r="R436" i="55"/>
  <c r="R437" i="55"/>
  <c r="R438" i="55"/>
  <c r="R439" i="55"/>
  <c r="R440" i="55"/>
  <c r="R441" i="55"/>
  <c r="R442" i="55"/>
  <c r="R443" i="55"/>
  <c r="R444" i="55"/>
  <c r="R445" i="55"/>
  <c r="R446" i="55"/>
  <c r="R358" i="55"/>
  <c r="R359" i="55"/>
  <c r="R360" i="55"/>
  <c r="R361" i="55"/>
  <c r="R362" i="55"/>
  <c r="R363" i="55"/>
  <c r="R364" i="55"/>
  <c r="R365" i="55"/>
  <c r="R366" i="55"/>
  <c r="R367" i="55"/>
  <c r="R368" i="55"/>
  <c r="R369" i="55"/>
  <c r="R370" i="55"/>
  <c r="R371" i="55"/>
  <c r="R372" i="55"/>
  <c r="R373" i="55"/>
  <c r="R374" i="55"/>
  <c r="R375" i="55"/>
  <c r="R376" i="55"/>
  <c r="R377" i="55"/>
  <c r="R378" i="55"/>
  <c r="R290" i="55"/>
  <c r="R291" i="55"/>
  <c r="R292" i="55"/>
  <c r="R293" i="55"/>
  <c r="R294" i="55"/>
  <c r="R295" i="55"/>
  <c r="R296" i="55"/>
  <c r="R297" i="55"/>
  <c r="R298" i="55"/>
  <c r="R299" i="55"/>
  <c r="R300" i="55"/>
  <c r="R301" i="55"/>
  <c r="R302" i="55"/>
  <c r="R303" i="55"/>
  <c r="R304" i="55"/>
  <c r="R305" i="55"/>
  <c r="R306" i="55"/>
  <c r="R307" i="55"/>
  <c r="R308" i="55"/>
  <c r="R309" i="55"/>
  <c r="R310" i="55"/>
  <c r="R222" i="55"/>
  <c r="R223" i="55"/>
  <c r="R224" i="55"/>
  <c r="R225" i="55"/>
  <c r="R226" i="55"/>
  <c r="R227" i="55"/>
  <c r="R228" i="55"/>
  <c r="R229" i="55"/>
  <c r="R230" i="55"/>
  <c r="R231" i="55"/>
  <c r="R232" i="55"/>
  <c r="R233" i="55"/>
  <c r="R234" i="55"/>
  <c r="R235" i="55"/>
  <c r="R236" i="55"/>
  <c r="R237" i="55"/>
  <c r="R238" i="55"/>
  <c r="R239" i="55"/>
  <c r="R240" i="55"/>
  <c r="R241" i="55"/>
  <c r="R242" i="55"/>
  <c r="R154" i="55"/>
  <c r="R155" i="55"/>
  <c r="R156" i="55"/>
  <c r="R157" i="55"/>
  <c r="R158" i="55"/>
  <c r="R159" i="55"/>
  <c r="R160" i="55"/>
  <c r="R161" i="55"/>
  <c r="R162" i="55"/>
  <c r="R163" i="55"/>
  <c r="R164" i="55"/>
  <c r="R165" i="55"/>
  <c r="R166" i="55"/>
  <c r="R167" i="55"/>
  <c r="R168" i="55"/>
  <c r="R169" i="55"/>
  <c r="R170" i="55"/>
  <c r="R171" i="55"/>
  <c r="R172" i="55"/>
  <c r="R173" i="55"/>
  <c r="R174" i="55"/>
  <c r="R86" i="55"/>
  <c r="R87" i="55"/>
  <c r="R88" i="55"/>
  <c r="R89" i="55"/>
  <c r="R90" i="55"/>
  <c r="R91" i="55"/>
  <c r="R92" i="55"/>
  <c r="R93" i="55"/>
  <c r="R94" i="55"/>
  <c r="R95" i="55"/>
  <c r="R96" i="55"/>
  <c r="R97" i="55"/>
  <c r="R98" i="55"/>
  <c r="R99" i="55"/>
  <c r="R100" i="55"/>
  <c r="R101" i="55"/>
  <c r="R102" i="55"/>
  <c r="R103" i="55"/>
  <c r="R104" i="55"/>
  <c r="R105" i="55"/>
  <c r="R106" i="55"/>
  <c r="R18" i="55"/>
  <c r="R19" i="55"/>
  <c r="R20" i="55"/>
  <c r="R21" i="55"/>
  <c r="R22" i="55"/>
  <c r="R23" i="55"/>
  <c r="R24" i="55"/>
  <c r="R25" i="55"/>
  <c r="R26" i="55"/>
  <c r="R27" i="55"/>
  <c r="R28" i="55"/>
  <c r="R29" i="55"/>
  <c r="R30" i="55"/>
  <c r="R31" i="55"/>
  <c r="R32" i="55"/>
  <c r="R33" i="55"/>
  <c r="R34" i="55"/>
  <c r="R35" i="55"/>
  <c r="R36" i="55"/>
  <c r="R37" i="55"/>
  <c r="R38" i="55"/>
  <c r="A562" i="55"/>
  <c r="B562" i="55"/>
  <c r="A563" i="55"/>
  <c r="B563" i="55"/>
  <c r="A564" i="55"/>
  <c r="B564" i="55"/>
  <c r="A565" i="55"/>
  <c r="B565" i="55"/>
  <c r="A566" i="55"/>
  <c r="B566" i="55"/>
  <c r="A567" i="55"/>
  <c r="B567" i="55"/>
  <c r="A568" i="55"/>
  <c r="B568" i="55"/>
  <c r="A569" i="55"/>
  <c r="B569" i="55"/>
  <c r="A570" i="55"/>
  <c r="B570" i="55"/>
  <c r="A571" i="55"/>
  <c r="B571" i="55"/>
  <c r="A572" i="55"/>
  <c r="B572" i="55"/>
  <c r="A573" i="55"/>
  <c r="B573" i="55"/>
  <c r="A574" i="55"/>
  <c r="B574" i="55"/>
  <c r="A575" i="55"/>
  <c r="B575" i="55"/>
  <c r="A576" i="55"/>
  <c r="B576" i="55"/>
  <c r="A577" i="55"/>
  <c r="B577" i="55"/>
  <c r="A578" i="55"/>
  <c r="B578" i="55"/>
  <c r="A579" i="55"/>
  <c r="B579" i="55"/>
  <c r="A580" i="55"/>
  <c r="B580" i="55"/>
  <c r="A581" i="55"/>
  <c r="B581" i="55"/>
  <c r="A582" i="55"/>
  <c r="B582" i="55"/>
  <c r="A494" i="55"/>
  <c r="B494" i="55"/>
  <c r="A495" i="55"/>
  <c r="B495" i="55"/>
  <c r="A496" i="55"/>
  <c r="B496" i="55"/>
  <c r="A497" i="55"/>
  <c r="B497" i="55"/>
  <c r="A498" i="55"/>
  <c r="B498" i="55"/>
  <c r="A499" i="55"/>
  <c r="B499" i="55"/>
  <c r="A500" i="55"/>
  <c r="B500" i="55"/>
  <c r="A501" i="55"/>
  <c r="B501" i="55"/>
  <c r="A502" i="55"/>
  <c r="B502" i="55"/>
  <c r="A503" i="55"/>
  <c r="B503" i="55"/>
  <c r="A504" i="55"/>
  <c r="B504" i="55"/>
  <c r="A505" i="55"/>
  <c r="B505" i="55"/>
  <c r="A506" i="55"/>
  <c r="B506" i="55"/>
  <c r="A507" i="55"/>
  <c r="B507" i="55"/>
  <c r="A508" i="55"/>
  <c r="B508" i="55"/>
  <c r="A509" i="55"/>
  <c r="B509" i="55"/>
  <c r="A510" i="55"/>
  <c r="B510" i="55"/>
  <c r="A511" i="55"/>
  <c r="B511" i="55"/>
  <c r="A512" i="55"/>
  <c r="B512" i="55"/>
  <c r="A513" i="55"/>
  <c r="B513" i="55"/>
  <c r="A514" i="55"/>
  <c r="B514" i="55"/>
  <c r="A426" i="55"/>
  <c r="B426" i="55"/>
  <c r="A427" i="55"/>
  <c r="B427" i="55"/>
  <c r="A428" i="55"/>
  <c r="B428" i="55"/>
  <c r="A429" i="55"/>
  <c r="B429" i="55"/>
  <c r="A430" i="55"/>
  <c r="B430" i="55"/>
  <c r="A431" i="55"/>
  <c r="B431" i="55"/>
  <c r="A432" i="55"/>
  <c r="B432" i="55"/>
  <c r="A433" i="55"/>
  <c r="B433" i="55"/>
  <c r="A434" i="55"/>
  <c r="B434" i="55"/>
  <c r="A435" i="55"/>
  <c r="B435" i="55"/>
  <c r="A436" i="55"/>
  <c r="B436" i="55"/>
  <c r="A437" i="55"/>
  <c r="B437" i="55"/>
  <c r="A438" i="55"/>
  <c r="B438" i="55"/>
  <c r="A439" i="55"/>
  <c r="B439" i="55"/>
  <c r="A440" i="55"/>
  <c r="B440" i="55"/>
  <c r="A441" i="55"/>
  <c r="B441" i="55"/>
  <c r="A442" i="55"/>
  <c r="B442" i="55"/>
  <c r="A443" i="55"/>
  <c r="B443" i="55"/>
  <c r="A444" i="55"/>
  <c r="B444" i="55"/>
  <c r="A445" i="55"/>
  <c r="B445" i="55"/>
  <c r="A446" i="55"/>
  <c r="B446" i="55"/>
  <c r="A358" i="55"/>
  <c r="B358" i="55"/>
  <c r="A359" i="55"/>
  <c r="B359" i="55"/>
  <c r="A360" i="55"/>
  <c r="B360" i="55"/>
  <c r="A361" i="55"/>
  <c r="B361" i="55"/>
  <c r="A362" i="55"/>
  <c r="B362" i="55"/>
  <c r="A363" i="55"/>
  <c r="B363" i="55"/>
  <c r="A364" i="55"/>
  <c r="B364" i="55"/>
  <c r="A365" i="55"/>
  <c r="B365" i="55"/>
  <c r="A366" i="55"/>
  <c r="B366" i="55"/>
  <c r="A367" i="55"/>
  <c r="B367" i="55"/>
  <c r="A368" i="55"/>
  <c r="B368" i="55"/>
  <c r="A369" i="55"/>
  <c r="B369" i="55"/>
  <c r="A370" i="55"/>
  <c r="B370" i="55"/>
  <c r="A371" i="55"/>
  <c r="B371" i="55"/>
  <c r="A372" i="55"/>
  <c r="B372" i="55"/>
  <c r="A373" i="55"/>
  <c r="B373" i="55"/>
  <c r="A374" i="55"/>
  <c r="B374" i="55"/>
  <c r="A375" i="55"/>
  <c r="B375" i="55"/>
  <c r="A376" i="55"/>
  <c r="B376" i="55"/>
  <c r="A377" i="55"/>
  <c r="B377" i="55"/>
  <c r="A378" i="55"/>
  <c r="B378" i="55"/>
  <c r="A290" i="55"/>
  <c r="B290" i="55"/>
  <c r="A291" i="55"/>
  <c r="B291" i="55"/>
  <c r="A292" i="55"/>
  <c r="B292" i="55"/>
  <c r="A293" i="55"/>
  <c r="B293" i="55"/>
  <c r="A294" i="55"/>
  <c r="B294" i="55"/>
  <c r="A295" i="55"/>
  <c r="B295" i="55"/>
  <c r="A296" i="55"/>
  <c r="B296" i="55"/>
  <c r="A297" i="55"/>
  <c r="B297" i="55"/>
  <c r="A298" i="55"/>
  <c r="B298" i="55"/>
  <c r="A299" i="55"/>
  <c r="B299" i="55"/>
  <c r="A300" i="55"/>
  <c r="B300" i="55"/>
  <c r="A301" i="55"/>
  <c r="B301" i="55"/>
  <c r="A302" i="55"/>
  <c r="B302" i="55"/>
  <c r="A303" i="55"/>
  <c r="B303" i="55"/>
  <c r="A304" i="55"/>
  <c r="B304" i="55"/>
  <c r="A305" i="55"/>
  <c r="B305" i="55"/>
  <c r="A306" i="55"/>
  <c r="B306" i="55"/>
  <c r="A307" i="55"/>
  <c r="B307" i="55"/>
  <c r="A308" i="55"/>
  <c r="B308" i="55"/>
  <c r="A309" i="55"/>
  <c r="B309" i="55"/>
  <c r="A310" i="55"/>
  <c r="B310" i="55"/>
  <c r="A222" i="55"/>
  <c r="B222" i="55"/>
  <c r="A223" i="55"/>
  <c r="B223" i="55"/>
  <c r="A224" i="55"/>
  <c r="B224" i="55"/>
  <c r="A225" i="55"/>
  <c r="B225" i="55"/>
  <c r="A226" i="55"/>
  <c r="B226" i="55"/>
  <c r="A227" i="55"/>
  <c r="B227" i="55"/>
  <c r="A228" i="55"/>
  <c r="B228" i="55"/>
  <c r="A229" i="55"/>
  <c r="B229" i="55"/>
  <c r="A230" i="55"/>
  <c r="B230" i="55"/>
  <c r="A231" i="55"/>
  <c r="B231" i="55"/>
  <c r="A232" i="55"/>
  <c r="B232" i="55"/>
  <c r="A233" i="55"/>
  <c r="B233" i="55"/>
  <c r="A234" i="55"/>
  <c r="B234" i="55"/>
  <c r="A235" i="55"/>
  <c r="B235" i="55"/>
  <c r="A236" i="55"/>
  <c r="B236" i="55"/>
  <c r="A237" i="55"/>
  <c r="B237" i="55"/>
  <c r="A238" i="55"/>
  <c r="B238" i="55"/>
  <c r="A239" i="55"/>
  <c r="B239" i="55"/>
  <c r="A240" i="55"/>
  <c r="B240" i="55"/>
  <c r="A241" i="55"/>
  <c r="B241" i="55"/>
  <c r="A242" i="55"/>
  <c r="B242" i="55"/>
  <c r="A154" i="55"/>
  <c r="B154" i="55"/>
  <c r="A155" i="55"/>
  <c r="B155" i="55"/>
  <c r="A156" i="55"/>
  <c r="B156" i="55"/>
  <c r="A157" i="55"/>
  <c r="B157" i="55"/>
  <c r="A158" i="55"/>
  <c r="B158" i="55"/>
  <c r="A159" i="55"/>
  <c r="B159" i="55"/>
  <c r="A160" i="55"/>
  <c r="B160" i="55"/>
  <c r="A161" i="55"/>
  <c r="B161" i="55"/>
  <c r="A162" i="55"/>
  <c r="B162" i="55"/>
  <c r="A163" i="55"/>
  <c r="B163" i="55"/>
  <c r="A164" i="55"/>
  <c r="B164" i="55"/>
  <c r="A165" i="55"/>
  <c r="B165" i="55"/>
  <c r="A166" i="55"/>
  <c r="B166" i="55"/>
  <c r="A167" i="55"/>
  <c r="B167" i="55"/>
  <c r="A168" i="55"/>
  <c r="B168" i="55"/>
  <c r="A169" i="55"/>
  <c r="B169" i="55"/>
  <c r="A170" i="55"/>
  <c r="B170" i="55"/>
  <c r="A171" i="55"/>
  <c r="B171" i="55"/>
  <c r="A172" i="55"/>
  <c r="B172" i="55"/>
  <c r="A173" i="55"/>
  <c r="B173" i="55"/>
  <c r="A174" i="55"/>
  <c r="B174" i="55"/>
  <c r="A86" i="55"/>
  <c r="B86" i="55"/>
  <c r="A87" i="55"/>
  <c r="B87" i="55"/>
  <c r="A88" i="55"/>
  <c r="B88" i="55"/>
  <c r="A89" i="55"/>
  <c r="B89" i="55"/>
  <c r="A90" i="55"/>
  <c r="B90" i="55"/>
  <c r="A91" i="55"/>
  <c r="B91" i="55"/>
  <c r="A92" i="55"/>
  <c r="B92" i="55"/>
  <c r="A93" i="55"/>
  <c r="B93" i="55"/>
  <c r="A94" i="55"/>
  <c r="B94" i="55"/>
  <c r="A95" i="55"/>
  <c r="B95" i="55"/>
  <c r="A96" i="55"/>
  <c r="B96" i="55"/>
  <c r="A97" i="55"/>
  <c r="B97" i="55"/>
  <c r="A98" i="55"/>
  <c r="B98" i="55"/>
  <c r="A99" i="55"/>
  <c r="B99" i="55"/>
  <c r="A100" i="55"/>
  <c r="B100" i="55"/>
  <c r="A101" i="55"/>
  <c r="B101" i="55"/>
  <c r="A102" i="55"/>
  <c r="B102" i="55"/>
  <c r="A103" i="55"/>
  <c r="B103" i="55"/>
  <c r="A104" i="55"/>
  <c r="B104" i="55"/>
  <c r="A105" i="55"/>
  <c r="B105" i="55"/>
  <c r="A106" i="55"/>
  <c r="B106" i="55"/>
  <c r="A18" i="55"/>
  <c r="B18" i="55"/>
  <c r="A19" i="55"/>
  <c r="B19" i="55"/>
  <c r="A20" i="55"/>
  <c r="B20" i="55"/>
  <c r="A21" i="55"/>
  <c r="B21" i="55"/>
  <c r="A22" i="55"/>
  <c r="B22" i="55"/>
  <c r="A23" i="55"/>
  <c r="B23" i="55"/>
  <c r="A24" i="55"/>
  <c r="B24" i="55"/>
  <c r="A25" i="55"/>
  <c r="B25" i="55"/>
  <c r="A26" i="55"/>
  <c r="B26" i="55"/>
  <c r="A27" i="55"/>
  <c r="B27" i="55"/>
  <c r="A28" i="55"/>
  <c r="B28" i="55"/>
  <c r="A29" i="55"/>
  <c r="B29" i="55"/>
  <c r="A30" i="55"/>
  <c r="B30" i="55"/>
  <c r="A31" i="55"/>
  <c r="B31" i="55"/>
  <c r="A32" i="55"/>
  <c r="B32" i="55"/>
  <c r="A33" i="55"/>
  <c r="B33" i="55"/>
  <c r="A34" i="55"/>
  <c r="B34" i="55"/>
  <c r="A35" i="55"/>
  <c r="B35" i="55"/>
  <c r="A36" i="55"/>
  <c r="B36" i="55"/>
  <c r="A37" i="55"/>
  <c r="B37" i="55"/>
  <c r="A38" i="55"/>
  <c r="B38" i="55"/>
  <c r="P491" i="56"/>
  <c r="P492" i="56"/>
  <c r="P493" i="56"/>
  <c r="P494" i="56"/>
  <c r="P495" i="56"/>
  <c r="P496" i="56"/>
  <c r="P497" i="56"/>
  <c r="P498" i="56"/>
  <c r="P499" i="56"/>
  <c r="P500" i="56"/>
  <c r="P501" i="56"/>
  <c r="P502" i="56"/>
  <c r="P503" i="56"/>
  <c r="P504" i="56"/>
  <c r="P505" i="56"/>
  <c r="P506" i="56"/>
  <c r="P507" i="56"/>
  <c r="P508" i="56"/>
  <c r="P509" i="56"/>
  <c r="P510" i="56"/>
  <c r="P423" i="56"/>
  <c r="P424" i="56"/>
  <c r="P425" i="56"/>
  <c r="P426" i="56"/>
  <c r="P427" i="56"/>
  <c r="P428" i="56"/>
  <c r="P429" i="56"/>
  <c r="P430" i="56"/>
  <c r="P431" i="56"/>
  <c r="P432" i="56"/>
  <c r="P433" i="56"/>
  <c r="P434" i="56"/>
  <c r="P435" i="56"/>
  <c r="P436" i="56"/>
  <c r="P437" i="56"/>
  <c r="P438" i="56"/>
  <c r="P439" i="56"/>
  <c r="P440" i="56"/>
  <c r="P441" i="56"/>
  <c r="P442" i="56"/>
  <c r="P355" i="56"/>
  <c r="P356" i="56"/>
  <c r="P357" i="56"/>
  <c r="P358" i="56"/>
  <c r="P359" i="56"/>
  <c r="P360" i="56"/>
  <c r="P361" i="56"/>
  <c r="P362" i="56"/>
  <c r="P363" i="56"/>
  <c r="P364" i="56"/>
  <c r="P365" i="56"/>
  <c r="P366" i="56"/>
  <c r="P367" i="56"/>
  <c r="P368" i="56"/>
  <c r="P369" i="56"/>
  <c r="P370" i="56"/>
  <c r="P371" i="56"/>
  <c r="P372" i="56"/>
  <c r="P373" i="56"/>
  <c r="P374" i="56"/>
  <c r="P287" i="56"/>
  <c r="P288" i="56"/>
  <c r="P289" i="56"/>
  <c r="P290" i="56"/>
  <c r="P291" i="56"/>
  <c r="P292" i="56"/>
  <c r="P293" i="56"/>
  <c r="P294" i="56"/>
  <c r="P295" i="56"/>
  <c r="P296" i="56"/>
  <c r="P297" i="56"/>
  <c r="P298" i="56"/>
  <c r="P299" i="56"/>
  <c r="P300" i="56"/>
  <c r="P301" i="56"/>
  <c r="P302" i="56"/>
  <c r="P303" i="56"/>
  <c r="P304" i="56"/>
  <c r="P305" i="56"/>
  <c r="P306" i="56"/>
  <c r="P219" i="56"/>
  <c r="P220" i="56"/>
  <c r="P221" i="56"/>
  <c r="P222" i="56"/>
  <c r="P223" i="56"/>
  <c r="P224" i="56"/>
  <c r="P225" i="56"/>
  <c r="P226" i="56"/>
  <c r="P227" i="56"/>
  <c r="P228" i="56"/>
  <c r="P229" i="56"/>
  <c r="P230" i="56"/>
  <c r="P231" i="56"/>
  <c r="P232" i="56"/>
  <c r="P233" i="56"/>
  <c r="P234" i="56"/>
  <c r="P235" i="56"/>
  <c r="P236" i="56"/>
  <c r="P237" i="56"/>
  <c r="P238" i="56"/>
  <c r="F15" i="56"/>
  <c r="F83" i="56" s="1"/>
  <c r="F151" i="56" s="1"/>
  <c r="F219" i="56" s="1"/>
  <c r="F287" i="56" s="1"/>
  <c r="F355" i="56" s="1"/>
  <c r="F423" i="56" s="1"/>
  <c r="F491" i="56" s="1"/>
  <c r="F559" i="56" s="1"/>
  <c r="F627" i="56" s="1"/>
  <c r="F16" i="56"/>
  <c r="F84" i="56" s="1"/>
  <c r="F152" i="56" s="1"/>
  <c r="F220" i="56" s="1"/>
  <c r="F288" i="56" s="1"/>
  <c r="F356" i="56" s="1"/>
  <c r="F424" i="56" s="1"/>
  <c r="F492" i="56" s="1"/>
  <c r="F560" i="56" s="1"/>
  <c r="F628" i="56" s="1"/>
  <c r="F17" i="56"/>
  <c r="F85" i="56" s="1"/>
  <c r="F153" i="56" s="1"/>
  <c r="F221" i="56" s="1"/>
  <c r="F289" i="56" s="1"/>
  <c r="F357" i="56" s="1"/>
  <c r="F425" i="56" s="1"/>
  <c r="F493" i="56" s="1"/>
  <c r="F561" i="56" s="1"/>
  <c r="F629" i="56" s="1"/>
  <c r="F18" i="56"/>
  <c r="F86" i="56" s="1"/>
  <c r="F154" i="56" s="1"/>
  <c r="F222" i="56" s="1"/>
  <c r="F290" i="56" s="1"/>
  <c r="F358" i="56" s="1"/>
  <c r="F426" i="56" s="1"/>
  <c r="F494" i="56" s="1"/>
  <c r="F562" i="56" s="1"/>
  <c r="F630" i="56" s="1"/>
  <c r="F19" i="56"/>
  <c r="F87" i="56" s="1"/>
  <c r="F155" i="56" s="1"/>
  <c r="F223" i="56" s="1"/>
  <c r="F291" i="56" s="1"/>
  <c r="F359" i="56" s="1"/>
  <c r="F427" i="56" s="1"/>
  <c r="F495" i="56" s="1"/>
  <c r="F563" i="56" s="1"/>
  <c r="F631" i="56" s="1"/>
  <c r="F20" i="56"/>
  <c r="F88" i="56" s="1"/>
  <c r="F156" i="56" s="1"/>
  <c r="F224" i="56" s="1"/>
  <c r="F292" i="56" s="1"/>
  <c r="F360" i="56" s="1"/>
  <c r="F428" i="56" s="1"/>
  <c r="F496" i="56" s="1"/>
  <c r="F564" i="56" s="1"/>
  <c r="F632" i="56" s="1"/>
  <c r="F21" i="56"/>
  <c r="F89" i="56" s="1"/>
  <c r="F157" i="56" s="1"/>
  <c r="F225" i="56" s="1"/>
  <c r="F293" i="56" s="1"/>
  <c r="F361" i="56" s="1"/>
  <c r="F429" i="56" s="1"/>
  <c r="F497" i="56" s="1"/>
  <c r="F565" i="56" s="1"/>
  <c r="F633" i="56" s="1"/>
  <c r="F22" i="56"/>
  <c r="F90" i="56" s="1"/>
  <c r="F158" i="56" s="1"/>
  <c r="F226" i="56" s="1"/>
  <c r="F294" i="56" s="1"/>
  <c r="F362" i="56" s="1"/>
  <c r="F430" i="56" s="1"/>
  <c r="F498" i="56" s="1"/>
  <c r="F566" i="56" s="1"/>
  <c r="F634" i="56" s="1"/>
  <c r="F23" i="56"/>
  <c r="F91" i="56" s="1"/>
  <c r="F159" i="56" s="1"/>
  <c r="F227" i="56" s="1"/>
  <c r="F295" i="56" s="1"/>
  <c r="F363" i="56" s="1"/>
  <c r="F431" i="56" s="1"/>
  <c r="F499" i="56" s="1"/>
  <c r="F567" i="56" s="1"/>
  <c r="F635" i="56" s="1"/>
  <c r="F24" i="56"/>
  <c r="F92" i="56" s="1"/>
  <c r="F160" i="56" s="1"/>
  <c r="F228" i="56" s="1"/>
  <c r="F296" i="56" s="1"/>
  <c r="F364" i="56" s="1"/>
  <c r="F432" i="56" s="1"/>
  <c r="F500" i="56" s="1"/>
  <c r="F568" i="56" s="1"/>
  <c r="F636" i="56" s="1"/>
  <c r="F25" i="56"/>
  <c r="F93" i="56" s="1"/>
  <c r="F161" i="56" s="1"/>
  <c r="F229" i="56" s="1"/>
  <c r="F297" i="56" s="1"/>
  <c r="F365" i="56" s="1"/>
  <c r="F433" i="56" s="1"/>
  <c r="F501" i="56" s="1"/>
  <c r="F569" i="56" s="1"/>
  <c r="F637" i="56" s="1"/>
  <c r="F26" i="56"/>
  <c r="F94" i="56" s="1"/>
  <c r="F162" i="56" s="1"/>
  <c r="F230" i="56" s="1"/>
  <c r="F298" i="56" s="1"/>
  <c r="F366" i="56" s="1"/>
  <c r="F434" i="56" s="1"/>
  <c r="F502" i="56" s="1"/>
  <c r="F570" i="56" s="1"/>
  <c r="F638" i="56" s="1"/>
  <c r="F27" i="56"/>
  <c r="F95" i="56" s="1"/>
  <c r="F163" i="56" s="1"/>
  <c r="F231" i="56" s="1"/>
  <c r="F299" i="56" s="1"/>
  <c r="F367" i="56" s="1"/>
  <c r="F435" i="56" s="1"/>
  <c r="F503" i="56" s="1"/>
  <c r="F571" i="56" s="1"/>
  <c r="F639" i="56" s="1"/>
  <c r="F96" i="56"/>
  <c r="F164" i="56" s="1"/>
  <c r="F232" i="56" s="1"/>
  <c r="F300" i="56" s="1"/>
  <c r="F368" i="56" s="1"/>
  <c r="F436" i="56" s="1"/>
  <c r="F504" i="56" s="1"/>
  <c r="F572" i="56" s="1"/>
  <c r="F640" i="56" s="1"/>
  <c r="F97" i="56"/>
  <c r="F165" i="56" s="1"/>
  <c r="F233" i="56" s="1"/>
  <c r="F301" i="56" s="1"/>
  <c r="F369" i="56" s="1"/>
  <c r="F437" i="56" s="1"/>
  <c r="F505" i="56" s="1"/>
  <c r="F573" i="56" s="1"/>
  <c r="F641" i="56" s="1"/>
  <c r="F98" i="56"/>
  <c r="F166" i="56" s="1"/>
  <c r="F234" i="56" s="1"/>
  <c r="F302" i="56" s="1"/>
  <c r="F370" i="56" s="1"/>
  <c r="F438" i="56" s="1"/>
  <c r="F506" i="56" s="1"/>
  <c r="F574" i="56" s="1"/>
  <c r="F642" i="56" s="1"/>
  <c r="F99" i="56"/>
  <c r="F167" i="56" s="1"/>
  <c r="F235" i="56" s="1"/>
  <c r="F303" i="56" s="1"/>
  <c r="F371" i="56" s="1"/>
  <c r="F439" i="56" s="1"/>
  <c r="F507" i="56" s="1"/>
  <c r="F575" i="56" s="1"/>
  <c r="F643" i="56" s="1"/>
  <c r="F100" i="56"/>
  <c r="F168" i="56" s="1"/>
  <c r="F236" i="56" s="1"/>
  <c r="F304" i="56" s="1"/>
  <c r="F372" i="56" s="1"/>
  <c r="F440" i="56" s="1"/>
  <c r="F508" i="56" s="1"/>
  <c r="F576" i="56" s="1"/>
  <c r="F644" i="56" s="1"/>
  <c r="F101" i="56"/>
  <c r="F169" i="56" s="1"/>
  <c r="F237" i="56" s="1"/>
  <c r="F305" i="56" s="1"/>
  <c r="F373" i="56" s="1"/>
  <c r="F441" i="56" s="1"/>
  <c r="F509" i="56" s="1"/>
  <c r="F577" i="56" s="1"/>
  <c r="F645" i="56" s="1"/>
  <c r="F102" i="56"/>
  <c r="F170" i="56" s="1"/>
  <c r="F238" i="56" s="1"/>
  <c r="F306" i="56" s="1"/>
  <c r="F374" i="56" s="1"/>
  <c r="F442" i="56" s="1"/>
  <c r="F510" i="56" s="1"/>
  <c r="F578" i="56" s="1"/>
  <c r="F646" i="56" s="1"/>
  <c r="E15" i="56"/>
  <c r="E83" i="56" s="1"/>
  <c r="E16" i="56"/>
  <c r="E17" i="56"/>
  <c r="E85" i="56" s="1"/>
  <c r="E18" i="56"/>
  <c r="E19" i="56"/>
  <c r="E20" i="56"/>
  <c r="E88" i="56" s="1"/>
  <c r="E21" i="56"/>
  <c r="E22" i="56"/>
  <c r="E23" i="56"/>
  <c r="E91" i="56" s="1"/>
  <c r="E24" i="56"/>
  <c r="E25" i="56"/>
  <c r="E93" i="56" s="1"/>
  <c r="E26" i="56"/>
  <c r="E27" i="56"/>
  <c r="E96" i="56"/>
  <c r="E99" i="56"/>
  <c r="C35" i="55"/>
  <c r="E101" i="56"/>
  <c r="J22" i="54"/>
  <c r="I22" i="54"/>
  <c r="H22" i="54"/>
  <c r="G22" i="54"/>
  <c r="E41" i="54"/>
  <c r="N41" i="54" s="1"/>
  <c r="U41" i="54" s="1"/>
  <c r="E42" i="54"/>
  <c r="N42" i="54" s="1"/>
  <c r="U42" i="54" s="1"/>
  <c r="E43" i="54"/>
  <c r="N43" i="54" s="1"/>
  <c r="U43" i="54" s="1"/>
  <c r="E44" i="54"/>
  <c r="N44" i="54" s="1"/>
  <c r="U44" i="54" s="1"/>
  <c r="E45" i="54"/>
  <c r="N45" i="54" s="1"/>
  <c r="U45" i="54" s="1"/>
  <c r="E46" i="54"/>
  <c r="N46" i="54" s="1"/>
  <c r="U46" i="54" s="1"/>
  <c r="E47" i="54"/>
  <c r="N47" i="54" s="1"/>
  <c r="U47" i="54" s="1"/>
  <c r="E48" i="54"/>
  <c r="N48" i="54" s="1"/>
  <c r="U48" i="54" s="1"/>
  <c r="E49" i="54"/>
  <c r="N49" i="54" s="1"/>
  <c r="U49" i="54" s="1"/>
  <c r="E50" i="54"/>
  <c r="N50" i="54" s="1"/>
  <c r="U50" i="54" s="1"/>
  <c r="E51" i="54"/>
  <c r="N51" i="54" s="1"/>
  <c r="U51" i="54" s="1"/>
  <c r="E52" i="54"/>
  <c r="N52" i="54" s="1"/>
  <c r="U52" i="54" s="1"/>
  <c r="E53" i="54"/>
  <c r="N53" i="54" s="1"/>
  <c r="U53" i="54" s="1"/>
  <c r="E54" i="54"/>
  <c r="N54" i="54" s="1"/>
  <c r="U54" i="54" s="1"/>
  <c r="E55" i="54"/>
  <c r="N55" i="54" s="1"/>
  <c r="U55" i="54" s="1"/>
  <c r="E56" i="54"/>
  <c r="N56" i="54" s="1"/>
  <c r="U56" i="54" s="1"/>
  <c r="E40" i="54"/>
  <c r="N40" i="54" s="1"/>
  <c r="U40" i="54" s="1"/>
  <c r="P161" i="56"/>
  <c r="O573" i="56"/>
  <c r="O499" i="56"/>
  <c r="O575" i="56"/>
  <c r="O365" i="56"/>
  <c r="O165" i="56"/>
  <c r="P561" i="56"/>
  <c r="O364" i="56"/>
  <c r="O299" i="56"/>
  <c r="O167" i="56"/>
  <c r="O294" i="56"/>
  <c r="O292" i="56"/>
  <c r="O372" i="56"/>
  <c r="O567" i="56"/>
  <c r="O237" i="56"/>
  <c r="P22" i="56"/>
  <c r="O168" i="56"/>
  <c r="P98" i="56"/>
  <c r="O17" i="56"/>
  <c r="O491" i="56"/>
  <c r="O92" i="56"/>
  <c r="O497" i="56"/>
  <c r="P157" i="56"/>
  <c r="P101" i="56"/>
  <c r="P162" i="56"/>
  <c r="O363" i="56"/>
  <c r="P88" i="56"/>
  <c r="O100" i="56"/>
  <c r="O566" i="56"/>
  <c r="O225" i="56"/>
  <c r="O366" i="56"/>
  <c r="P17" i="56"/>
  <c r="O436" i="56"/>
  <c r="O563" i="56"/>
  <c r="P97" i="56"/>
  <c r="O560" i="56"/>
  <c r="P92" i="56"/>
  <c r="O85" i="56"/>
  <c r="P576" i="56"/>
  <c r="O304" i="56"/>
  <c r="P158" i="56"/>
  <c r="P562" i="56"/>
  <c r="O428" i="56"/>
  <c r="O504" i="56"/>
  <c r="P564" i="56"/>
  <c r="O291" i="56"/>
  <c r="O224" i="56"/>
  <c r="O424" i="56"/>
  <c r="O435" i="56"/>
  <c r="O83" i="56"/>
  <c r="O373" i="56"/>
  <c r="O289" i="56"/>
  <c r="O438" i="56"/>
  <c r="P18" i="56"/>
  <c r="O300" i="56"/>
  <c r="P566" i="56"/>
  <c r="P572" i="56"/>
  <c r="O305" i="56"/>
  <c r="O440" i="56"/>
  <c r="O423" i="56"/>
  <c r="O569" i="56"/>
  <c r="P23" i="56"/>
  <c r="P160" i="56"/>
  <c r="O426" i="56"/>
  <c r="P84" i="56"/>
  <c r="O90" i="56"/>
  <c r="O164" i="56"/>
  <c r="O432" i="56"/>
  <c r="O160" i="56"/>
  <c r="O27" i="56"/>
  <c r="O88" i="56"/>
  <c r="O361" i="56"/>
  <c r="O506" i="56"/>
  <c r="O154" i="56"/>
  <c r="O151" i="56"/>
  <c r="O163" i="56"/>
  <c r="P87" i="56"/>
  <c r="O501" i="56"/>
  <c r="P565" i="56"/>
  <c r="O358" i="56"/>
  <c r="O166" i="56"/>
  <c r="P93" i="56"/>
  <c r="P19" i="56"/>
  <c r="P573" i="56"/>
  <c r="P569" i="56"/>
  <c r="O19" i="56"/>
  <c r="P168" i="56"/>
  <c r="O500" i="56"/>
  <c r="O99" i="56"/>
  <c r="O494" i="56"/>
  <c r="O356" i="56"/>
  <c r="O293" i="56"/>
  <c r="O157" i="56"/>
  <c r="O101" i="56"/>
  <c r="O298" i="56"/>
  <c r="O161" i="56"/>
  <c r="P578" i="56"/>
  <c r="O96" i="56"/>
  <c r="O508" i="56"/>
  <c r="P159" i="56"/>
  <c r="O439" i="56"/>
  <c r="P163" i="56"/>
  <c r="P20" i="56"/>
  <c r="O496" i="56"/>
  <c r="O509" i="56"/>
  <c r="O429" i="56"/>
  <c r="O576" i="56"/>
  <c r="O162" i="56"/>
  <c r="P16" i="56"/>
  <c r="O287" i="56"/>
  <c r="O370" i="56"/>
  <c r="O170" i="56"/>
  <c r="O493" i="56"/>
  <c r="O16" i="56"/>
  <c r="O155" i="56"/>
  <c r="O234" i="56"/>
  <c r="O87" i="56"/>
  <c r="O25" i="56"/>
  <c r="O98" i="56"/>
  <c r="P102" i="56"/>
  <c r="P156" i="56"/>
  <c r="O498" i="56"/>
  <c r="O226" i="56"/>
  <c r="O503" i="56"/>
  <c r="O425" i="56"/>
  <c r="O21" i="56"/>
  <c r="P21" i="56"/>
  <c r="O295" i="56"/>
  <c r="P574" i="56"/>
  <c r="O577" i="56"/>
  <c r="P26" i="56"/>
  <c r="O89" i="56"/>
  <c r="P575" i="56"/>
  <c r="O222" i="56"/>
  <c r="P152" i="56"/>
  <c r="O159" i="56"/>
  <c r="O562" i="56"/>
  <c r="O570" i="56"/>
  <c r="O236" i="56"/>
  <c r="O505" i="56"/>
  <c r="O238" i="56"/>
  <c r="O221" i="56"/>
  <c r="P560" i="56"/>
  <c r="O84" i="56"/>
  <c r="O369" i="56"/>
  <c r="O565" i="56"/>
  <c r="O15" i="56"/>
  <c r="O227" i="56"/>
  <c r="O507" i="56"/>
  <c r="P167" i="56"/>
  <c r="P95" i="56"/>
  <c r="P559" i="56"/>
  <c r="P94" i="56"/>
  <c r="O235" i="56"/>
  <c r="O306" i="56"/>
  <c r="P90" i="56"/>
  <c r="O24" i="56"/>
  <c r="P151" i="56"/>
  <c r="O303" i="56"/>
  <c r="O233" i="56"/>
  <c r="P563" i="56"/>
  <c r="P571" i="56"/>
  <c r="O360" i="56"/>
  <c r="O441" i="56"/>
  <c r="O223" i="56"/>
  <c r="P577" i="56"/>
  <c r="O302" i="56"/>
  <c r="O564" i="56"/>
  <c r="O568" i="56"/>
  <c r="P567" i="56"/>
  <c r="P570" i="56"/>
  <c r="O427" i="56"/>
  <c r="P86" i="56"/>
  <c r="O362" i="56"/>
  <c r="O578" i="56"/>
  <c r="O433" i="56"/>
  <c r="O231" i="56"/>
  <c r="O18" i="56"/>
  <c r="O357" i="56"/>
  <c r="O371" i="56"/>
  <c r="O219" i="56"/>
  <c r="P154" i="56"/>
  <c r="O561" i="56"/>
  <c r="P85" i="56"/>
  <c r="O290" i="56"/>
  <c r="O572" i="56"/>
  <c r="O91" i="56"/>
  <c r="O228" i="56"/>
  <c r="O434" i="56"/>
  <c r="O23" i="56"/>
  <c r="O86" i="56"/>
  <c r="O20" i="56"/>
  <c r="O152" i="56"/>
  <c r="O559" i="56"/>
  <c r="O502" i="56"/>
  <c r="O301" i="56"/>
  <c r="O169" i="56"/>
  <c r="O158" i="56"/>
  <c r="P165" i="56"/>
  <c r="P164" i="56"/>
  <c r="P25" i="56"/>
  <c r="O220" i="56"/>
  <c r="P15" i="56"/>
  <c r="P91" i="56"/>
  <c r="P96" i="56"/>
  <c r="O437" i="56"/>
  <c r="O26" i="56"/>
  <c r="O571" i="56"/>
  <c r="O431" i="56"/>
  <c r="O574" i="56"/>
  <c r="O232" i="56"/>
  <c r="O296" i="56"/>
  <c r="O230" i="56"/>
  <c r="O359" i="56"/>
  <c r="O95" i="56"/>
  <c r="O153" i="56"/>
  <c r="P89" i="56"/>
  <c r="O94" i="56"/>
  <c r="P568" i="56"/>
  <c r="O430" i="56"/>
  <c r="P27" i="56"/>
  <c r="O492" i="56"/>
  <c r="O442" i="56"/>
  <c r="O297" i="56"/>
  <c r="O374" i="56"/>
  <c r="O495" i="56"/>
  <c r="P100" i="56"/>
  <c r="P99" i="56"/>
  <c r="P169" i="56"/>
  <c r="P24" i="56"/>
  <c r="O22" i="56"/>
  <c r="O156" i="56"/>
  <c r="O510" i="56"/>
  <c r="O229" i="56"/>
  <c r="O93" i="56"/>
  <c r="O355" i="56"/>
  <c r="O288" i="56"/>
  <c r="P83" i="56"/>
  <c r="O368" i="56"/>
  <c r="P153" i="56"/>
  <c r="P170" i="56"/>
  <c r="O97" i="56"/>
  <c r="P166" i="56"/>
  <c r="O367" i="56"/>
  <c r="O102" i="56"/>
  <c r="P155" i="56"/>
  <c r="AA139" i="55" l="1"/>
  <c r="AA275" i="55" s="1"/>
  <c r="AA207" i="55"/>
  <c r="AA141" i="55"/>
  <c r="AA277" i="55" s="1"/>
  <c r="AA209" i="55"/>
  <c r="AA140" i="55"/>
  <c r="AA276" i="55" s="1"/>
  <c r="AA208" i="55"/>
  <c r="Q498" i="56"/>
  <c r="I501" i="55" s="1"/>
  <c r="Q21" i="56"/>
  <c r="I24" i="55" s="1"/>
  <c r="Q152" i="56"/>
  <c r="I155" i="55" s="1"/>
  <c r="Q292" i="56"/>
  <c r="I295" i="55" s="1"/>
  <c r="Q84" i="56"/>
  <c r="I87" i="55" s="1"/>
  <c r="Q502" i="56"/>
  <c r="I505" i="55" s="1"/>
  <c r="Q24" i="56"/>
  <c r="I27" i="55" s="1"/>
  <c r="Q442" i="56"/>
  <c r="I445" i="55" s="1"/>
  <c r="Q294" i="56"/>
  <c r="I297" i="55" s="1"/>
  <c r="Q304" i="56"/>
  <c r="I307" i="55" s="1"/>
  <c r="Q87" i="56"/>
  <c r="I90" i="55" s="1"/>
  <c r="Q98" i="56"/>
  <c r="I101" i="55" s="1"/>
  <c r="Q360" i="56"/>
  <c r="I363" i="55" s="1"/>
  <c r="Q559" i="56"/>
  <c r="I562" i="55" s="1"/>
  <c r="Q566" i="56"/>
  <c r="I569" i="55" s="1"/>
  <c r="Q291" i="56"/>
  <c r="I294" i="55" s="1"/>
  <c r="Q374" i="56"/>
  <c r="I377" i="55" s="1"/>
  <c r="Q95" i="56"/>
  <c r="I98" i="55" s="1"/>
  <c r="Q300" i="56"/>
  <c r="I303" i="55" s="1"/>
  <c r="Q510" i="56"/>
  <c r="I513" i="55" s="1"/>
  <c r="Q288" i="56"/>
  <c r="I291" i="55" s="1"/>
  <c r="Q153" i="56"/>
  <c r="I156" i="55" s="1"/>
  <c r="Q298" i="56"/>
  <c r="I301" i="55" s="1"/>
  <c r="Q505" i="56"/>
  <c r="I508" i="55" s="1"/>
  <c r="Q20" i="56"/>
  <c r="I23" i="55" s="1"/>
  <c r="Q369" i="56"/>
  <c r="I372" i="55" s="1"/>
  <c r="Q430" i="56"/>
  <c r="I433" i="55" s="1"/>
  <c r="Q435" i="56"/>
  <c r="I438" i="55" s="1"/>
  <c r="Q15" i="56"/>
  <c r="I18" i="55" s="1"/>
  <c r="Q293" i="56"/>
  <c r="I296" i="55" s="1"/>
  <c r="Q86" i="56"/>
  <c r="I89" i="55" s="1"/>
  <c r="Q356" i="56"/>
  <c r="I359" i="55" s="1"/>
  <c r="Q364" i="56"/>
  <c r="I367" i="55" s="1"/>
  <c r="Q151" i="56"/>
  <c r="I154" i="55" s="1"/>
  <c r="Q570" i="56"/>
  <c r="I573" i="55" s="1"/>
  <c r="Q560" i="56"/>
  <c r="I563" i="55" s="1"/>
  <c r="Q427" i="56"/>
  <c r="I430" i="55" s="1"/>
  <c r="Q162" i="56"/>
  <c r="I165" i="55" s="1"/>
  <c r="Q365" i="56"/>
  <c r="I368" i="55" s="1"/>
  <c r="Q222" i="56"/>
  <c r="I225" i="55" s="1"/>
  <c r="Q231" i="56"/>
  <c r="I234" i="55" s="1"/>
  <c r="Q17" i="56"/>
  <c r="I20" i="55" s="1"/>
  <c r="Q168" i="56"/>
  <c r="I171" i="55" s="1"/>
  <c r="Q165" i="56"/>
  <c r="I168" i="55" s="1"/>
  <c r="Q577" i="56"/>
  <c r="I580" i="55" s="1"/>
  <c r="Q93" i="56"/>
  <c r="I96" i="55" s="1"/>
  <c r="Q492" i="56"/>
  <c r="I495" i="55" s="1"/>
  <c r="Q232" i="56"/>
  <c r="I235" i="55" s="1"/>
  <c r="Q433" i="56"/>
  <c r="I436" i="55" s="1"/>
  <c r="Q441" i="56"/>
  <c r="I444" i="55" s="1"/>
  <c r="Q562" i="56"/>
  <c r="I565" i="55" s="1"/>
  <c r="Q169" i="56"/>
  <c r="I172" i="55" s="1"/>
  <c r="Q22" i="56"/>
  <c r="I25" i="55" s="1"/>
  <c r="Q302" i="56"/>
  <c r="I305" i="55" s="1"/>
  <c r="Q226" i="56"/>
  <c r="I229" i="55" s="1"/>
  <c r="Q297" i="56"/>
  <c r="I300" i="55" s="1"/>
  <c r="Q26" i="56"/>
  <c r="I29" i="55" s="1"/>
  <c r="Q25" i="56"/>
  <c r="I28" i="55" s="1"/>
  <c r="Q497" i="56"/>
  <c r="I500" i="55" s="1"/>
  <c r="Q576" i="56"/>
  <c r="I579" i="55" s="1"/>
  <c r="Q296" i="56"/>
  <c r="I299" i="55" s="1"/>
  <c r="Q163" i="56"/>
  <c r="I166" i="55" s="1"/>
  <c r="Q432" i="56"/>
  <c r="I435" i="55" s="1"/>
  <c r="Q361" i="56"/>
  <c r="I364" i="55" s="1"/>
  <c r="Q561" i="56"/>
  <c r="I564" i="55" s="1"/>
  <c r="Q233" i="56"/>
  <c r="I236" i="55" s="1"/>
  <c r="Q289" i="56"/>
  <c r="I292" i="55" s="1"/>
  <c r="Q504" i="56"/>
  <c r="I507" i="55" s="1"/>
  <c r="Q431" i="56"/>
  <c r="I434" i="55" s="1"/>
  <c r="Q574" i="56"/>
  <c r="I577" i="55" s="1"/>
  <c r="Q219" i="56"/>
  <c r="I222" i="55" s="1"/>
  <c r="Q100" i="56"/>
  <c r="I103" i="55" s="1"/>
  <c r="Q94" i="56"/>
  <c r="I97" i="55" s="1"/>
  <c r="Q290" i="56"/>
  <c r="I293" i="55" s="1"/>
  <c r="Q220" i="56"/>
  <c r="I223" i="55" s="1"/>
  <c r="Q564" i="56"/>
  <c r="I567" i="55" s="1"/>
  <c r="Q236" i="56"/>
  <c r="I239" i="55" s="1"/>
  <c r="Q494" i="56"/>
  <c r="I497" i="55" s="1"/>
  <c r="Q88" i="56"/>
  <c r="I91" i="55" s="1"/>
  <c r="Q287" i="56"/>
  <c r="I290" i="55" s="1"/>
  <c r="Q424" i="56"/>
  <c r="I427" i="55" s="1"/>
  <c r="Q357" i="56"/>
  <c r="I360" i="55" s="1"/>
  <c r="Q234" i="56"/>
  <c r="I237" i="55" s="1"/>
  <c r="Q230" i="56"/>
  <c r="I233" i="55" s="1"/>
  <c r="Q437" i="56"/>
  <c r="I440" i="55" s="1"/>
  <c r="Q355" i="56"/>
  <c r="I358" i="55" s="1"/>
  <c r="Q440" i="56"/>
  <c r="I443" i="55" s="1"/>
  <c r="Q155" i="56"/>
  <c r="I158" i="55" s="1"/>
  <c r="Q83" i="56"/>
  <c r="I86" i="55" s="1"/>
  <c r="Q503" i="56"/>
  <c r="I506" i="55" s="1"/>
  <c r="Q237" i="56"/>
  <c r="I240" i="55" s="1"/>
  <c r="Q438" i="56"/>
  <c r="I441" i="55" s="1"/>
  <c r="Q224" i="56"/>
  <c r="I227" i="55" s="1"/>
  <c r="Q238" i="56"/>
  <c r="I241" i="55" s="1"/>
  <c r="Q509" i="56"/>
  <c r="I512" i="55" s="1"/>
  <c r="Q575" i="56"/>
  <c r="I578" i="55" s="1"/>
  <c r="Q99" i="56"/>
  <c r="I102" i="55" s="1"/>
  <c r="Q167" i="56"/>
  <c r="I170" i="55" s="1"/>
  <c r="Q358" i="56"/>
  <c r="I361" i="55" s="1"/>
  <c r="Q18" i="56"/>
  <c r="I21" i="55" s="1"/>
  <c r="Q436" i="56"/>
  <c r="I439" i="55" s="1"/>
  <c r="Q568" i="56"/>
  <c r="I571" i="55" s="1"/>
  <c r="Q164" i="56"/>
  <c r="I167" i="55" s="1"/>
  <c r="Q359" i="56"/>
  <c r="I362" i="55" s="1"/>
  <c r="Q295" i="56"/>
  <c r="I298" i="55" s="1"/>
  <c r="Q92" i="56"/>
  <c r="I95" i="55" s="1"/>
  <c r="Q229" i="56"/>
  <c r="I232" i="55" s="1"/>
  <c r="Q434" i="56"/>
  <c r="I437" i="55" s="1"/>
  <c r="Q491" i="56"/>
  <c r="I494" i="55" s="1"/>
  <c r="Q159" i="56"/>
  <c r="I162" i="55" s="1"/>
  <c r="Q97" i="56"/>
  <c r="I100" i="55" s="1"/>
  <c r="Q27" i="56"/>
  <c r="I30" i="55" s="1"/>
  <c r="Q429" i="56"/>
  <c r="I432" i="55" s="1"/>
  <c r="Q157" i="56"/>
  <c r="I160" i="55" s="1"/>
  <c r="Q572" i="56"/>
  <c r="I575" i="55" s="1"/>
  <c r="Q508" i="56"/>
  <c r="I511" i="55" s="1"/>
  <c r="Q90" i="56"/>
  <c r="I93" i="55" s="1"/>
  <c r="Q425" i="56"/>
  <c r="I428" i="55" s="1"/>
  <c r="Q567" i="56"/>
  <c r="I570" i="55" s="1"/>
  <c r="Q154" i="56"/>
  <c r="I157" i="55" s="1"/>
  <c r="Q499" i="56"/>
  <c r="I502" i="55" s="1"/>
  <c r="Q91" i="56"/>
  <c r="I94" i="55" s="1"/>
  <c r="Q368" i="56"/>
  <c r="I371" i="55" s="1"/>
  <c r="Q571" i="56"/>
  <c r="I574" i="55" s="1"/>
  <c r="Q367" i="56"/>
  <c r="I370" i="55" s="1"/>
  <c r="Q426" i="56"/>
  <c r="I429" i="55" s="1"/>
  <c r="Q496" i="56"/>
  <c r="I499" i="55" s="1"/>
  <c r="Q101" i="56"/>
  <c r="I104" i="55" s="1"/>
  <c r="Q235" i="56"/>
  <c r="I238" i="55" s="1"/>
  <c r="Q363" i="56"/>
  <c r="I366" i="55" s="1"/>
  <c r="Q578" i="56"/>
  <c r="I581" i="55" s="1"/>
  <c r="Q569" i="56"/>
  <c r="I572" i="55" s="1"/>
  <c r="Q158" i="56"/>
  <c r="I161" i="55" s="1"/>
  <c r="Q565" i="56"/>
  <c r="I568" i="55" s="1"/>
  <c r="Q370" i="56"/>
  <c r="I373" i="55" s="1"/>
  <c r="Q362" i="56"/>
  <c r="I365" i="55" s="1"/>
  <c r="Q299" i="56"/>
  <c r="I302" i="55" s="1"/>
  <c r="Q303" i="56"/>
  <c r="I306" i="55" s="1"/>
  <c r="Q573" i="56"/>
  <c r="I576" i="55" s="1"/>
  <c r="Q16" i="56"/>
  <c r="I19" i="55" s="1"/>
  <c r="Q428" i="56"/>
  <c r="I431" i="55" s="1"/>
  <c r="Q305" i="56"/>
  <c r="I308" i="55" s="1"/>
  <c r="Q96" i="56"/>
  <c r="I99" i="55" s="1"/>
  <c r="Q89" i="56"/>
  <c r="I92" i="55" s="1"/>
  <c r="Q501" i="56"/>
  <c r="I504" i="55" s="1"/>
  <c r="Q221" i="56"/>
  <c r="I224" i="55" s="1"/>
  <c r="Q439" i="56"/>
  <c r="I442" i="55" s="1"/>
  <c r="Q301" i="56"/>
  <c r="I304" i="55" s="1"/>
  <c r="Q225" i="56"/>
  <c r="I228" i="55" s="1"/>
  <c r="Q85" i="56"/>
  <c r="I88" i="55" s="1"/>
  <c r="Q372" i="56"/>
  <c r="I375" i="55" s="1"/>
  <c r="Q156" i="56"/>
  <c r="I159" i="55" s="1"/>
  <c r="Q102" i="56"/>
  <c r="I105" i="55" s="1"/>
  <c r="Q373" i="56"/>
  <c r="I376" i="55" s="1"/>
  <c r="Q371" i="56"/>
  <c r="I374" i="55" s="1"/>
  <c r="Q228" i="56"/>
  <c r="I231" i="55" s="1"/>
  <c r="Q19" i="56"/>
  <c r="I22" i="55" s="1"/>
  <c r="Q495" i="56"/>
  <c r="I498" i="55" s="1"/>
  <c r="Q563" i="56"/>
  <c r="I566" i="55" s="1"/>
  <c r="Q161" i="56"/>
  <c r="I164" i="55" s="1"/>
  <c r="Q506" i="56"/>
  <c r="I509" i="55" s="1"/>
  <c r="Q423" i="56"/>
  <c r="I426" i="55" s="1"/>
  <c r="Q306" i="56"/>
  <c r="I309" i="55" s="1"/>
  <c r="Q507" i="56"/>
  <c r="I510" i="55" s="1"/>
  <c r="Q23" i="56"/>
  <c r="I26" i="55" s="1"/>
  <c r="Q493" i="56"/>
  <c r="I496" i="55" s="1"/>
  <c r="Q227" i="56"/>
  <c r="I230" i="55" s="1"/>
  <c r="Q500" i="56"/>
  <c r="I503" i="55" s="1"/>
  <c r="Q166" i="56"/>
  <c r="I169" i="55" s="1"/>
  <c r="Q223" i="56"/>
  <c r="I226" i="55" s="1"/>
  <c r="Q160" i="56"/>
  <c r="I163" i="55" s="1"/>
  <c r="Q170" i="56"/>
  <c r="I173" i="55" s="1"/>
  <c r="Q366" i="56"/>
  <c r="I369" i="55" s="1"/>
  <c r="C597" i="55"/>
  <c r="E662" i="56"/>
  <c r="C662" i="55"/>
  <c r="M662" i="55" s="1"/>
  <c r="C661" i="55"/>
  <c r="M661" i="55" s="1"/>
  <c r="C657" i="55"/>
  <c r="M657" i="55" s="1"/>
  <c r="C596" i="55"/>
  <c r="E661" i="56"/>
  <c r="C655" i="55"/>
  <c r="M655" i="55" s="1"/>
  <c r="C591" i="55"/>
  <c r="E656" i="56"/>
  <c r="C660" i="55"/>
  <c r="M660" i="55" s="1"/>
  <c r="C598" i="55"/>
  <c r="E663" i="56"/>
  <c r="M139" i="55"/>
  <c r="F337" i="56"/>
  <c r="C272" i="55"/>
  <c r="W272" i="55" s="1"/>
  <c r="M267" i="55"/>
  <c r="M205" i="55"/>
  <c r="F272" i="56"/>
  <c r="C207" i="55"/>
  <c r="W207" i="55" s="1"/>
  <c r="F400" i="56"/>
  <c r="C335" i="55"/>
  <c r="F338" i="56"/>
  <c r="C273" i="55"/>
  <c r="W273" i="55" s="1"/>
  <c r="M203" i="55"/>
  <c r="F336" i="56"/>
  <c r="C271" i="55"/>
  <c r="W271" i="55" s="1"/>
  <c r="M76" i="55"/>
  <c r="AA76" i="55" s="1"/>
  <c r="M75" i="55"/>
  <c r="AA75" i="55" s="1"/>
  <c r="M141" i="55"/>
  <c r="M140" i="55"/>
  <c r="F273" i="56"/>
  <c r="C208" i="55"/>
  <c r="W208" i="55" s="1"/>
  <c r="F209" i="56"/>
  <c r="C144" i="55"/>
  <c r="W144" i="55" s="1"/>
  <c r="F208" i="56"/>
  <c r="C143" i="55"/>
  <c r="W143" i="55" s="1"/>
  <c r="F274" i="56"/>
  <c r="C209" i="55"/>
  <c r="W209" i="55" s="1"/>
  <c r="M268" i="55"/>
  <c r="M77" i="55"/>
  <c r="AA77" i="55" s="1"/>
  <c r="M269" i="55"/>
  <c r="M204" i="55"/>
  <c r="F401" i="56"/>
  <c r="C336" i="55"/>
  <c r="F210" i="56"/>
  <c r="C145" i="55"/>
  <c r="W145" i="55" s="1"/>
  <c r="F402" i="56"/>
  <c r="C337" i="55"/>
  <c r="E465" i="56"/>
  <c r="C400" i="55"/>
  <c r="E599" i="56"/>
  <c r="C534" i="55"/>
  <c r="E598" i="56"/>
  <c r="C533" i="55"/>
  <c r="E532" i="56"/>
  <c r="C467" i="55"/>
  <c r="E528" i="56"/>
  <c r="C463" i="55"/>
  <c r="E551" i="56"/>
  <c r="C554" i="55" s="1"/>
  <c r="C486" i="55"/>
  <c r="E534" i="56"/>
  <c r="C469" i="55"/>
  <c r="E592" i="56"/>
  <c r="C527" i="55"/>
  <c r="E597" i="56"/>
  <c r="C532" i="55"/>
  <c r="C27" i="55"/>
  <c r="C19" i="55"/>
  <c r="C32" i="55"/>
  <c r="C24" i="55"/>
  <c r="C22" i="55"/>
  <c r="C30" i="55"/>
  <c r="C26" i="55"/>
  <c r="C18" i="55"/>
  <c r="C34" i="55"/>
  <c r="E164" i="56"/>
  <c r="C99" i="55"/>
  <c r="E156" i="56"/>
  <c r="C91" i="55"/>
  <c r="E102" i="56"/>
  <c r="C37" i="55"/>
  <c r="E94" i="56"/>
  <c r="C29" i="55"/>
  <c r="E86" i="56"/>
  <c r="C21" i="55"/>
  <c r="E169" i="56"/>
  <c r="C104" i="55"/>
  <c r="E161" i="56"/>
  <c r="C96" i="55"/>
  <c r="E153" i="56"/>
  <c r="C88" i="55"/>
  <c r="C102" i="55"/>
  <c r="E167" i="56"/>
  <c r="C86" i="55"/>
  <c r="E151" i="56"/>
  <c r="C94" i="55"/>
  <c r="E159" i="56"/>
  <c r="C33" i="55"/>
  <c r="C25" i="55"/>
  <c r="E95" i="56"/>
  <c r="E87" i="56"/>
  <c r="E98" i="56"/>
  <c r="E90" i="56"/>
  <c r="C31" i="55"/>
  <c r="C23" i="55"/>
  <c r="C36" i="55"/>
  <c r="C28" i="55"/>
  <c r="C20" i="55"/>
  <c r="E97" i="56"/>
  <c r="E89" i="56"/>
  <c r="E100" i="56"/>
  <c r="E92" i="56"/>
  <c r="E84" i="56"/>
  <c r="G509" i="55"/>
  <c r="G564" i="55"/>
  <c r="G165" i="55"/>
  <c r="G238" i="55"/>
  <c r="G222" i="55"/>
  <c r="G87" i="55"/>
  <c r="G295" i="55"/>
  <c r="G25" i="55"/>
  <c r="G575" i="55"/>
  <c r="G293" i="55"/>
  <c r="G366" i="55"/>
  <c r="G105" i="55"/>
  <c r="G89" i="55"/>
  <c r="G563" i="55"/>
  <c r="G21" i="55"/>
  <c r="G242" i="55"/>
  <c r="G226" i="55"/>
  <c r="G375" i="55"/>
  <c r="G367" i="55"/>
  <c r="G359" i="55"/>
  <c r="G155" i="55"/>
  <c r="G228" i="55"/>
  <c r="G309" i="55"/>
  <c r="G442" i="55"/>
  <c r="G439" i="55"/>
  <c r="G431" i="55"/>
  <c r="G507" i="55"/>
  <c r="G373" i="55"/>
  <c r="G365" i="55"/>
  <c r="G503" i="55"/>
  <c r="G576" i="55"/>
  <c r="G172" i="55"/>
  <c r="G443" i="55"/>
  <c r="G158" i="55"/>
  <c r="G231" i="55"/>
  <c r="G445" i="55"/>
  <c r="G227" i="55"/>
  <c r="G436" i="55"/>
  <c r="G167" i="55"/>
  <c r="G31" i="55"/>
  <c r="G23" i="55"/>
  <c r="G104" i="55"/>
  <c r="G237" i="55"/>
  <c r="G427" i="55"/>
  <c r="G573" i="55"/>
  <c r="G377" i="55"/>
  <c r="G580" i="55"/>
  <c r="G232" i="55"/>
  <c r="G440" i="55"/>
  <c r="G511" i="55"/>
  <c r="G35" i="55"/>
  <c r="G92" i="55"/>
  <c r="G171" i="55"/>
  <c r="G160" i="55"/>
  <c r="G234" i="55"/>
  <c r="G224" i="55"/>
  <c r="G300" i="55"/>
  <c r="G361" i="55"/>
  <c r="G437" i="55"/>
  <c r="G513" i="55"/>
  <c r="G505" i="55"/>
  <c r="G571" i="55"/>
  <c r="G37" i="55"/>
  <c r="G494" i="55"/>
  <c r="G562" i="55"/>
  <c r="G99" i="55"/>
  <c r="G159" i="55"/>
  <c r="G154" i="55"/>
  <c r="G236" i="55"/>
  <c r="G233" i="55"/>
  <c r="G307" i="55"/>
  <c r="G299" i="55"/>
  <c r="G441" i="55"/>
  <c r="G36" i="55"/>
  <c r="G93" i="55"/>
  <c r="G88" i="55"/>
  <c r="G169" i="55"/>
  <c r="G240" i="55"/>
  <c r="G230" i="55"/>
  <c r="G301" i="55"/>
  <c r="G291" i="55"/>
  <c r="G514" i="55"/>
  <c r="G501" i="55"/>
  <c r="G582" i="55"/>
  <c r="G577" i="55"/>
  <c r="G569" i="55"/>
  <c r="G29" i="55"/>
  <c r="G97" i="55"/>
  <c r="G164" i="55"/>
  <c r="G229" i="55"/>
  <c r="G296" i="55"/>
  <c r="G378" i="55"/>
  <c r="G371" i="55"/>
  <c r="G363" i="55"/>
  <c r="G438" i="55"/>
  <c r="G435" i="55"/>
  <c r="G18" i="55"/>
  <c r="G94" i="55"/>
  <c r="G173" i="55"/>
  <c r="G161" i="55"/>
  <c r="G368" i="55"/>
  <c r="G496" i="55"/>
  <c r="G565" i="55"/>
  <c r="G33" i="55"/>
  <c r="G28" i="55"/>
  <c r="G101" i="55"/>
  <c r="G235" i="55"/>
  <c r="G303" i="55"/>
  <c r="G362" i="55"/>
  <c r="G429" i="55"/>
  <c r="G510" i="55"/>
  <c r="G498" i="55"/>
  <c r="G579" i="55"/>
  <c r="G567" i="55"/>
  <c r="G22" i="55"/>
  <c r="G98" i="55"/>
  <c r="G90" i="55"/>
  <c r="G157" i="55"/>
  <c r="G239" i="55"/>
  <c r="G223" i="55"/>
  <c r="G305" i="55"/>
  <c r="G297" i="55"/>
  <c r="G364" i="55"/>
  <c r="G426" i="55"/>
  <c r="G512" i="55"/>
  <c r="G500" i="55"/>
  <c r="G495" i="55"/>
  <c r="G581" i="55"/>
  <c r="G32" i="55"/>
  <c r="G27" i="55"/>
  <c r="G19" i="55"/>
  <c r="G103" i="55"/>
  <c r="G100" i="55"/>
  <c r="G241" i="55"/>
  <c r="G225" i="55"/>
  <c r="G302" i="55"/>
  <c r="G369" i="55"/>
  <c r="G497" i="55"/>
  <c r="G578" i="55"/>
  <c r="G566" i="55"/>
  <c r="G38" i="55"/>
  <c r="G24" i="55"/>
  <c r="G106" i="55"/>
  <c r="G499" i="55"/>
  <c r="G26" i="55"/>
  <c r="G91" i="55"/>
  <c r="G170" i="55"/>
  <c r="G163" i="55"/>
  <c r="G34" i="55"/>
  <c r="G20" i="55"/>
  <c r="G102" i="55"/>
  <c r="G95" i="55"/>
  <c r="G174" i="55"/>
  <c r="G433" i="55"/>
  <c r="G156" i="55"/>
  <c r="G298" i="55"/>
  <c r="G444" i="55"/>
  <c r="G428" i="55"/>
  <c r="G446" i="55"/>
  <c r="G430" i="55"/>
  <c r="G432" i="55"/>
  <c r="G30" i="55"/>
  <c r="G96" i="55"/>
  <c r="G162" i="55"/>
  <c r="G304" i="55"/>
  <c r="G370" i="55"/>
  <c r="G434" i="55"/>
  <c r="G502" i="55"/>
  <c r="G568" i="55"/>
  <c r="G306" i="55"/>
  <c r="G290" i="55"/>
  <c r="G372" i="55"/>
  <c r="G504" i="55"/>
  <c r="G570" i="55"/>
  <c r="G166" i="55"/>
  <c r="G308" i="55"/>
  <c r="G292" i="55"/>
  <c r="G374" i="55"/>
  <c r="G358" i="55"/>
  <c r="G506" i="55"/>
  <c r="G572" i="55"/>
  <c r="G86" i="55"/>
  <c r="G168" i="55"/>
  <c r="G310" i="55"/>
  <c r="G294" i="55"/>
  <c r="G376" i="55"/>
  <c r="G360" i="55"/>
  <c r="G508" i="55"/>
  <c r="G574" i="55"/>
  <c r="B8" i="49"/>
  <c r="D8" i="49" s="1"/>
  <c r="AA143" i="55" l="1"/>
  <c r="AA279" i="55" s="1"/>
  <c r="AA211" i="55"/>
  <c r="AA144" i="55"/>
  <c r="AA280" i="55" s="1"/>
  <c r="AA212" i="55"/>
  <c r="AA145" i="55"/>
  <c r="AA281" i="55" s="1"/>
  <c r="AA213" i="55"/>
  <c r="C659" i="55"/>
  <c r="M659" i="55" s="1"/>
  <c r="C601" i="55"/>
  <c r="E666" i="56"/>
  <c r="C602" i="55"/>
  <c r="E667" i="56"/>
  <c r="C600" i="55"/>
  <c r="E665" i="56"/>
  <c r="C666" i="55"/>
  <c r="M666" i="55" s="1"/>
  <c r="C664" i="55"/>
  <c r="M664" i="55" s="1"/>
  <c r="C665" i="55"/>
  <c r="M665" i="55" s="1"/>
  <c r="C595" i="55"/>
  <c r="E660" i="56"/>
  <c r="M143" i="55"/>
  <c r="F470" i="56"/>
  <c r="C405" i="55"/>
  <c r="F276" i="56"/>
  <c r="C211" i="55"/>
  <c r="W211" i="55" s="1"/>
  <c r="M145" i="55"/>
  <c r="M144" i="55"/>
  <c r="M273" i="55"/>
  <c r="F278" i="56"/>
  <c r="C213" i="55"/>
  <c r="W213" i="55" s="1"/>
  <c r="F277" i="56"/>
  <c r="C212" i="55"/>
  <c r="W212" i="55" s="1"/>
  <c r="M336" i="55"/>
  <c r="M1426" i="55" s="1"/>
  <c r="M208" i="55"/>
  <c r="M335" i="55"/>
  <c r="M1425" i="55" s="1"/>
  <c r="M272" i="55"/>
  <c r="M554" i="55"/>
  <c r="F469" i="56"/>
  <c r="C404" i="55"/>
  <c r="F341" i="56"/>
  <c r="C276" i="55"/>
  <c r="W276" i="55" s="1"/>
  <c r="F468" i="56"/>
  <c r="C403" i="55"/>
  <c r="F405" i="56"/>
  <c r="C340" i="55"/>
  <c r="F406" i="56"/>
  <c r="C341" i="55"/>
  <c r="M209" i="55"/>
  <c r="M271" i="55"/>
  <c r="M207" i="55"/>
  <c r="M337" i="55"/>
  <c r="M1427" i="55" s="1"/>
  <c r="F342" i="56"/>
  <c r="C277" i="55"/>
  <c r="W277" i="55" s="1"/>
  <c r="F404" i="56"/>
  <c r="C339" i="55"/>
  <c r="F340" i="56"/>
  <c r="C275" i="55"/>
  <c r="W275" i="55" s="1"/>
  <c r="E619" i="56"/>
  <c r="C531" i="55"/>
  <c r="E596" i="56"/>
  <c r="C537" i="55"/>
  <c r="E602" i="56"/>
  <c r="E600" i="56"/>
  <c r="C535" i="55"/>
  <c r="E533" i="56"/>
  <c r="C468" i="55"/>
  <c r="B12" i="49"/>
  <c r="B16" i="49" s="1"/>
  <c r="B17" i="49" s="1"/>
  <c r="B18" i="49" s="1"/>
  <c r="B19" i="49" s="1"/>
  <c r="B20" i="49" s="1"/>
  <c r="F8" i="49"/>
  <c r="G8" i="49" s="1"/>
  <c r="E221" i="56"/>
  <c r="C156" i="55"/>
  <c r="C97" i="55"/>
  <c r="E162" i="56"/>
  <c r="E152" i="56"/>
  <c r="C87" i="55"/>
  <c r="C162" i="55"/>
  <c r="E227" i="56"/>
  <c r="E160" i="56"/>
  <c r="C95" i="55"/>
  <c r="E229" i="56"/>
  <c r="C164" i="55"/>
  <c r="C105" i="55"/>
  <c r="E170" i="56"/>
  <c r="E168" i="56"/>
  <c r="C103" i="55"/>
  <c r="C93" i="55"/>
  <c r="E158" i="56"/>
  <c r="C154" i="55"/>
  <c r="E219" i="56"/>
  <c r="C92" i="55"/>
  <c r="E157" i="56"/>
  <c r="C101" i="55"/>
  <c r="E166" i="56"/>
  <c r="C172" i="55"/>
  <c r="E237" i="56"/>
  <c r="E224" i="56"/>
  <c r="C159" i="55"/>
  <c r="C100" i="55"/>
  <c r="E165" i="56"/>
  <c r="C90" i="55"/>
  <c r="E155" i="56"/>
  <c r="C170" i="55"/>
  <c r="E235" i="56"/>
  <c r="C98" i="55"/>
  <c r="E163" i="56"/>
  <c r="C89" i="55"/>
  <c r="E154" i="56"/>
  <c r="E232" i="56"/>
  <c r="C167" i="55"/>
  <c r="B9" i="49"/>
  <c r="F22" i="54"/>
  <c r="C622" i="55" l="1"/>
  <c r="E687" i="56"/>
  <c r="C670" i="55"/>
  <c r="M670" i="55" s="1"/>
  <c r="C599" i="55"/>
  <c r="E664" i="56"/>
  <c r="C663" i="55"/>
  <c r="M663" i="55" s="1"/>
  <c r="C669" i="55"/>
  <c r="M669" i="55" s="1"/>
  <c r="C668" i="55"/>
  <c r="M668" i="55" s="1"/>
  <c r="C603" i="55"/>
  <c r="E668" i="56"/>
  <c r="C605" i="55"/>
  <c r="E670" i="56"/>
  <c r="M339" i="55"/>
  <c r="M1429" i="55" s="1"/>
  <c r="M403" i="55"/>
  <c r="F472" i="56"/>
  <c r="C407" i="55"/>
  <c r="F536" i="56"/>
  <c r="C471" i="55"/>
  <c r="F345" i="56"/>
  <c r="C280" i="55"/>
  <c r="W280" i="55" s="1"/>
  <c r="M277" i="55"/>
  <c r="M276" i="55"/>
  <c r="M213" i="55"/>
  <c r="M211" i="55"/>
  <c r="F409" i="56"/>
  <c r="C344" i="55"/>
  <c r="F344" i="56"/>
  <c r="C279" i="55"/>
  <c r="W279" i="55" s="1"/>
  <c r="F474" i="56"/>
  <c r="C409" i="55"/>
  <c r="F537" i="56"/>
  <c r="C472" i="55"/>
  <c r="F538" i="56"/>
  <c r="C473" i="55"/>
  <c r="F410" i="56"/>
  <c r="C345" i="55"/>
  <c r="F346" i="56"/>
  <c r="C281" i="55"/>
  <c r="W281" i="55" s="1"/>
  <c r="M341" i="55"/>
  <c r="M1431" i="55" s="1"/>
  <c r="M404" i="55"/>
  <c r="M405" i="55"/>
  <c r="M275" i="55"/>
  <c r="M340" i="55"/>
  <c r="M1430" i="55" s="1"/>
  <c r="M212" i="55"/>
  <c r="F408" i="56"/>
  <c r="C343" i="55"/>
  <c r="F473" i="56"/>
  <c r="C408" i="55"/>
  <c r="E601" i="56"/>
  <c r="C536" i="55"/>
  <c r="B13" i="49"/>
  <c r="D13" i="49" s="1"/>
  <c r="F20" i="49"/>
  <c r="D20" i="49"/>
  <c r="B21" i="49"/>
  <c r="E8" i="49"/>
  <c r="D12" i="49"/>
  <c r="F12" i="49"/>
  <c r="C235" i="55"/>
  <c r="E300" i="56"/>
  <c r="E234" i="56"/>
  <c r="C169" i="55"/>
  <c r="C171" i="55"/>
  <c r="E236" i="56"/>
  <c r="C157" i="55"/>
  <c r="E222" i="56"/>
  <c r="C238" i="55"/>
  <c r="E303" i="56"/>
  <c r="E289" i="56"/>
  <c r="C224" i="55"/>
  <c r="C160" i="55"/>
  <c r="E225" i="56"/>
  <c r="C173" i="55"/>
  <c r="E238" i="56"/>
  <c r="C166" i="55"/>
  <c r="E231" i="56"/>
  <c r="C158" i="55"/>
  <c r="E223" i="56"/>
  <c r="C222" i="55"/>
  <c r="E287" i="56"/>
  <c r="C230" i="55"/>
  <c r="E295" i="56"/>
  <c r="C168" i="55"/>
  <c r="E233" i="56"/>
  <c r="C227" i="55"/>
  <c r="E292" i="56"/>
  <c r="E226" i="56"/>
  <c r="C161" i="55"/>
  <c r="E297" i="56"/>
  <c r="C232" i="55"/>
  <c r="E305" i="56"/>
  <c r="C240" i="55"/>
  <c r="C155" i="55"/>
  <c r="E220" i="56"/>
  <c r="C165" i="55"/>
  <c r="E230" i="56"/>
  <c r="C163" i="55"/>
  <c r="E228" i="56"/>
  <c r="F9" i="49"/>
  <c r="D9" i="49"/>
  <c r="B10" i="49"/>
  <c r="E33" i="54"/>
  <c r="C671" i="55" l="1"/>
  <c r="M671" i="55" s="1"/>
  <c r="C667" i="55"/>
  <c r="M667" i="55" s="1"/>
  <c r="C673" i="55"/>
  <c r="M673" i="55" s="1"/>
  <c r="C604" i="55"/>
  <c r="E669" i="56"/>
  <c r="C690" i="55"/>
  <c r="M690" i="55" s="1"/>
  <c r="F541" i="56"/>
  <c r="C476" i="55"/>
  <c r="F604" i="56"/>
  <c r="C539" i="55"/>
  <c r="M343" i="55"/>
  <c r="M1433" i="55" s="1"/>
  <c r="M345" i="55"/>
  <c r="M1435" i="55" s="1"/>
  <c r="M279" i="55"/>
  <c r="M407" i="55"/>
  <c r="F414" i="56"/>
  <c r="C349" i="55"/>
  <c r="F476" i="56"/>
  <c r="C411" i="55"/>
  <c r="F478" i="56"/>
  <c r="C413" i="55"/>
  <c r="F412" i="56"/>
  <c r="C347" i="55"/>
  <c r="M473" i="55"/>
  <c r="M344" i="55"/>
  <c r="M1434" i="55" s="1"/>
  <c r="M408" i="55"/>
  <c r="M409" i="55"/>
  <c r="F542" i="56"/>
  <c r="C477" i="55"/>
  <c r="F606" i="56"/>
  <c r="C541" i="55"/>
  <c r="F477" i="56"/>
  <c r="C412" i="55"/>
  <c r="M281" i="55"/>
  <c r="F540" i="56"/>
  <c r="C475" i="55"/>
  <c r="M472" i="55"/>
  <c r="M280" i="55"/>
  <c r="M471" i="55"/>
  <c r="F605" i="56"/>
  <c r="C540" i="55"/>
  <c r="F413" i="56"/>
  <c r="C348" i="55"/>
  <c r="B14" i="49"/>
  <c r="B15" i="49" s="1"/>
  <c r="F13" i="49"/>
  <c r="G13" i="49" s="1"/>
  <c r="F21" i="49"/>
  <c r="D21" i="49"/>
  <c r="B22" i="49"/>
  <c r="G12" i="49"/>
  <c r="E12" i="49"/>
  <c r="G20" i="49"/>
  <c r="E20" i="49"/>
  <c r="C298" i="55"/>
  <c r="E363" i="56"/>
  <c r="E291" i="56"/>
  <c r="C226" i="55"/>
  <c r="E290" i="56"/>
  <c r="C225" i="55"/>
  <c r="C303" i="55"/>
  <c r="E368" i="56"/>
  <c r="E288" i="56"/>
  <c r="C223" i="55"/>
  <c r="C308" i="55"/>
  <c r="E373" i="56"/>
  <c r="C290" i="55"/>
  <c r="E355" i="56"/>
  <c r="C292" i="55"/>
  <c r="E357" i="56"/>
  <c r="C300" i="55"/>
  <c r="E365" i="56"/>
  <c r="E299" i="56"/>
  <c r="C234" i="55"/>
  <c r="C229" i="55"/>
  <c r="E294" i="56"/>
  <c r="E306" i="56"/>
  <c r="C241" i="55"/>
  <c r="E304" i="56"/>
  <c r="C239" i="55"/>
  <c r="E296" i="56"/>
  <c r="C231" i="55"/>
  <c r="E298" i="56"/>
  <c r="C233" i="55"/>
  <c r="C295" i="55"/>
  <c r="E360" i="56"/>
  <c r="E293" i="56"/>
  <c r="C228" i="55"/>
  <c r="C306" i="55"/>
  <c r="E371" i="56"/>
  <c r="E301" i="56"/>
  <c r="C236" i="55"/>
  <c r="C237" i="55"/>
  <c r="E302" i="56"/>
  <c r="E13" i="49"/>
  <c r="D10" i="49"/>
  <c r="B11" i="49"/>
  <c r="F10" i="49"/>
  <c r="D14" i="49"/>
  <c r="E9" i="49"/>
  <c r="G9" i="49"/>
  <c r="C672" i="55" l="1"/>
  <c r="M672" i="55" s="1"/>
  <c r="C607" i="55"/>
  <c r="M607" i="55" s="1"/>
  <c r="M1357" i="55" s="1"/>
  <c r="F672" i="56"/>
  <c r="C608" i="55"/>
  <c r="M608" i="55" s="1"/>
  <c r="M1358" i="55" s="1"/>
  <c r="F673" i="56"/>
  <c r="C609" i="55"/>
  <c r="M609" i="55" s="1"/>
  <c r="M1359" i="55" s="1"/>
  <c r="F674" i="56"/>
  <c r="M411" i="55"/>
  <c r="F481" i="56"/>
  <c r="C416" i="55"/>
  <c r="F544" i="56"/>
  <c r="C479" i="55"/>
  <c r="M540" i="55"/>
  <c r="M475" i="55"/>
  <c r="M477" i="55"/>
  <c r="M349" i="55"/>
  <c r="M1439" i="55" s="1"/>
  <c r="M541" i="55"/>
  <c r="F610" i="56"/>
  <c r="C545" i="55"/>
  <c r="M347" i="55"/>
  <c r="M1437" i="55" s="1"/>
  <c r="M539" i="55"/>
  <c r="F480" i="56"/>
  <c r="C415" i="55"/>
  <c r="M348" i="55"/>
  <c r="M1438" i="55" s="1"/>
  <c r="F608" i="56"/>
  <c r="C543" i="55"/>
  <c r="F482" i="56"/>
  <c r="C417" i="55"/>
  <c r="M412" i="55"/>
  <c r="M413" i="55"/>
  <c r="M476" i="55"/>
  <c r="F545" i="56"/>
  <c r="C480" i="55"/>
  <c r="F546" i="56"/>
  <c r="C481" i="55"/>
  <c r="F609" i="56"/>
  <c r="C544" i="55"/>
  <c r="F14" i="49"/>
  <c r="G14" i="49" s="1"/>
  <c r="D22" i="49"/>
  <c r="B23" i="49"/>
  <c r="F22" i="49"/>
  <c r="G21" i="49"/>
  <c r="E21" i="49"/>
  <c r="C296" i="55"/>
  <c r="E361" i="56"/>
  <c r="C358" i="55"/>
  <c r="E423" i="56"/>
  <c r="E356" i="56"/>
  <c r="C291" i="55"/>
  <c r="C293" i="55"/>
  <c r="E358" i="56"/>
  <c r="C304" i="55"/>
  <c r="E369" i="56"/>
  <c r="E372" i="56"/>
  <c r="C307" i="55"/>
  <c r="E362" i="56"/>
  <c r="C297" i="55"/>
  <c r="C363" i="55"/>
  <c r="E428" i="56"/>
  <c r="C309" i="55"/>
  <c r="E374" i="56"/>
  <c r="C360" i="55"/>
  <c r="E425" i="56"/>
  <c r="E364" i="56"/>
  <c r="C299" i="55"/>
  <c r="C301" i="55"/>
  <c r="E366" i="56"/>
  <c r="C302" i="55"/>
  <c r="E367" i="56"/>
  <c r="C376" i="55"/>
  <c r="E441" i="56"/>
  <c r="C371" i="55"/>
  <c r="E436" i="56"/>
  <c r="C294" i="55"/>
  <c r="E359" i="56"/>
  <c r="C374" i="55"/>
  <c r="E439" i="56"/>
  <c r="E370" i="56"/>
  <c r="C305" i="55"/>
  <c r="C368" i="55"/>
  <c r="E433" i="56"/>
  <c r="C366" i="55"/>
  <c r="E431" i="56"/>
  <c r="D11" i="49"/>
  <c r="F11" i="49"/>
  <c r="E14" i="49"/>
  <c r="D15" i="49"/>
  <c r="F15" i="49"/>
  <c r="E10" i="49"/>
  <c r="G10" i="49"/>
  <c r="C676" i="55" l="1"/>
  <c r="C612" i="55"/>
  <c r="M612" i="55" s="1"/>
  <c r="M1362" i="55" s="1"/>
  <c r="F677" i="56"/>
  <c r="C611" i="55"/>
  <c r="M611" i="55" s="1"/>
  <c r="M1361" i="55" s="1"/>
  <c r="F676" i="56"/>
  <c r="C613" i="55"/>
  <c r="M613" i="55" s="1"/>
  <c r="M1363" i="55" s="1"/>
  <c r="F678" i="56"/>
  <c r="C675" i="55"/>
  <c r="C677" i="55"/>
  <c r="M479" i="55"/>
  <c r="F612" i="56"/>
  <c r="C547" i="55"/>
  <c r="M481" i="55"/>
  <c r="M417" i="55"/>
  <c r="M545" i="55"/>
  <c r="F613" i="56"/>
  <c r="C548" i="55"/>
  <c r="F550" i="56"/>
  <c r="C485" i="55"/>
  <c r="F549" i="56"/>
  <c r="C484" i="55"/>
  <c r="M544" i="55"/>
  <c r="F614" i="56"/>
  <c r="C549" i="55"/>
  <c r="M480" i="55"/>
  <c r="M416" i="55"/>
  <c r="M543" i="55"/>
  <c r="M415" i="55"/>
  <c r="F548" i="56"/>
  <c r="C483" i="55"/>
  <c r="G22" i="49"/>
  <c r="E22" i="49"/>
  <c r="D23" i="49"/>
  <c r="B24" i="49"/>
  <c r="F23" i="49"/>
  <c r="E427" i="56"/>
  <c r="C362" i="55"/>
  <c r="C375" i="55"/>
  <c r="E440" i="56"/>
  <c r="E504" i="56"/>
  <c r="C439" i="55"/>
  <c r="E435" i="56"/>
  <c r="C370" i="55"/>
  <c r="E442" i="56"/>
  <c r="C377" i="55"/>
  <c r="E437" i="56"/>
  <c r="C372" i="55"/>
  <c r="E424" i="56"/>
  <c r="C359" i="55"/>
  <c r="E491" i="56"/>
  <c r="C426" i="55"/>
  <c r="E434" i="56"/>
  <c r="C369" i="55"/>
  <c r="C365" i="55"/>
  <c r="E430" i="56"/>
  <c r="E499" i="56"/>
  <c r="C434" i="55"/>
  <c r="E501" i="56"/>
  <c r="C436" i="55"/>
  <c r="C373" i="55"/>
  <c r="E438" i="56"/>
  <c r="E509" i="56"/>
  <c r="C444" i="55"/>
  <c r="C367" i="55"/>
  <c r="E432" i="56"/>
  <c r="E429" i="56"/>
  <c r="C364" i="55"/>
  <c r="E507" i="56"/>
  <c r="C442" i="55"/>
  <c r="E426" i="56"/>
  <c r="C361" i="55"/>
  <c r="E493" i="56"/>
  <c r="C428" i="55"/>
  <c r="E496" i="56"/>
  <c r="C431" i="55"/>
  <c r="E15" i="49"/>
  <c r="V40" i="54" s="1"/>
  <c r="Y40" i="54" s="1"/>
  <c r="G15" i="49"/>
  <c r="M18" i="55" s="1"/>
  <c r="AA18" i="55" s="1"/>
  <c r="G11" i="49"/>
  <c r="E11" i="49"/>
  <c r="E9" i="56"/>
  <c r="F9" i="56"/>
  <c r="E10" i="56"/>
  <c r="F10" i="56"/>
  <c r="E11" i="56"/>
  <c r="F11" i="56"/>
  <c r="E12" i="56"/>
  <c r="F12" i="56"/>
  <c r="E13" i="56"/>
  <c r="F13" i="56"/>
  <c r="E14" i="56"/>
  <c r="F14" i="56"/>
  <c r="F8" i="56"/>
  <c r="E8" i="56"/>
  <c r="C681" i="55" l="1"/>
  <c r="C615" i="55"/>
  <c r="F680" i="56"/>
  <c r="C679" i="55"/>
  <c r="C617" i="55"/>
  <c r="M617" i="55" s="1"/>
  <c r="M1367" i="55" s="1"/>
  <c r="F682" i="56"/>
  <c r="C616" i="55"/>
  <c r="M616" i="55" s="1"/>
  <c r="M1366" i="55" s="1"/>
  <c r="F681" i="56"/>
  <c r="M677" i="55"/>
  <c r="C680" i="55"/>
  <c r="M675" i="55"/>
  <c r="M676" i="55"/>
  <c r="M549" i="55"/>
  <c r="F618" i="56"/>
  <c r="C553" i="55"/>
  <c r="M548" i="55"/>
  <c r="M547" i="55"/>
  <c r="M615" i="55"/>
  <c r="M1365" i="55" s="1"/>
  <c r="M483" i="55"/>
  <c r="M484" i="55"/>
  <c r="F616" i="56"/>
  <c r="C551" i="55"/>
  <c r="F617" i="56"/>
  <c r="C552" i="55"/>
  <c r="M485" i="55"/>
  <c r="X40" i="54"/>
  <c r="M222" i="55"/>
  <c r="M154" i="55"/>
  <c r="AA154" i="55"/>
  <c r="AA86" i="55"/>
  <c r="M358" i="55"/>
  <c r="M290" i="55"/>
  <c r="M1380" i="55" s="1"/>
  <c r="M86" i="55"/>
  <c r="G23" i="49"/>
  <c r="E23" i="49"/>
  <c r="B25" i="49"/>
  <c r="D24" i="49"/>
  <c r="F24" i="49"/>
  <c r="E506" i="56"/>
  <c r="C441" i="55"/>
  <c r="E505" i="56"/>
  <c r="C440" i="55"/>
  <c r="M426" i="55"/>
  <c r="C499" i="55"/>
  <c r="E564" i="56"/>
  <c r="E632" i="56" s="1"/>
  <c r="E494" i="56"/>
  <c r="C429" i="55"/>
  <c r="C496" i="55"/>
  <c r="E561" i="56"/>
  <c r="E629" i="56" s="1"/>
  <c r="C432" i="55"/>
  <c r="E497" i="56"/>
  <c r="C504" i="55"/>
  <c r="E569" i="56"/>
  <c r="E637" i="56" s="1"/>
  <c r="E559" i="56"/>
  <c r="E627" i="56" s="1"/>
  <c r="C494" i="55"/>
  <c r="E510" i="56"/>
  <c r="C445" i="55"/>
  <c r="C430" i="55"/>
  <c r="E495" i="56"/>
  <c r="E500" i="56"/>
  <c r="C435" i="55"/>
  <c r="E508" i="56"/>
  <c r="C443" i="55"/>
  <c r="E575" i="56"/>
  <c r="E643" i="56" s="1"/>
  <c r="C510" i="55"/>
  <c r="E567" i="56"/>
  <c r="E635" i="56" s="1"/>
  <c r="C502" i="55"/>
  <c r="C438" i="55"/>
  <c r="E503" i="56"/>
  <c r="E498" i="56"/>
  <c r="C433" i="55"/>
  <c r="E502" i="56"/>
  <c r="C437" i="55"/>
  <c r="C38" i="55"/>
  <c r="C512" i="55"/>
  <c r="E577" i="56"/>
  <c r="E645" i="56" s="1"/>
  <c r="E492" i="56"/>
  <c r="C427" i="55"/>
  <c r="C507" i="55"/>
  <c r="E572" i="56"/>
  <c r="E640" i="56" s="1"/>
  <c r="C106" i="49"/>
  <c r="D106" i="49"/>
  <c r="E106" i="49"/>
  <c r="F106" i="49"/>
  <c r="E22" i="54"/>
  <c r="D22" i="54"/>
  <c r="D26" i="54"/>
  <c r="E26" i="54"/>
  <c r="W33" i="54"/>
  <c r="Q33" i="54"/>
  <c r="S33" i="54" s="1"/>
  <c r="P33" i="54"/>
  <c r="O33" i="54"/>
  <c r="E39" i="54"/>
  <c r="N39" i="54" s="1"/>
  <c r="U39" i="54" s="1"/>
  <c r="E38" i="54"/>
  <c r="N38" i="54" s="1"/>
  <c r="U38" i="54" s="1"/>
  <c r="E37" i="54"/>
  <c r="N37" i="54" s="1"/>
  <c r="U37" i="54" s="1"/>
  <c r="E36" i="54"/>
  <c r="N36" i="54" s="1"/>
  <c r="U36" i="54" s="1"/>
  <c r="E35" i="54"/>
  <c r="N35" i="54" s="1"/>
  <c r="U35" i="54" s="1"/>
  <c r="E34" i="54"/>
  <c r="N34" i="54" s="1"/>
  <c r="U34" i="54" s="1"/>
  <c r="N33" i="54"/>
  <c r="A12" i="55"/>
  <c r="B12" i="55"/>
  <c r="A13" i="55"/>
  <c r="B13" i="55"/>
  <c r="A14" i="55"/>
  <c r="B14" i="55"/>
  <c r="A15" i="55"/>
  <c r="B15" i="55"/>
  <c r="A16" i="55"/>
  <c r="B16" i="55"/>
  <c r="A17" i="55"/>
  <c r="B17" i="55"/>
  <c r="A79" i="55"/>
  <c r="B79" i="55"/>
  <c r="A80" i="55"/>
  <c r="B80" i="55"/>
  <c r="A81" i="55"/>
  <c r="B81" i="55"/>
  <c r="A82" i="55"/>
  <c r="B82" i="55"/>
  <c r="A83" i="55"/>
  <c r="B83" i="55"/>
  <c r="A84" i="55"/>
  <c r="B84" i="55"/>
  <c r="A85" i="55"/>
  <c r="B85" i="55"/>
  <c r="A147" i="55"/>
  <c r="B147" i="55"/>
  <c r="A148" i="55"/>
  <c r="B148" i="55"/>
  <c r="A149" i="55"/>
  <c r="B149" i="55"/>
  <c r="A150" i="55"/>
  <c r="B150" i="55"/>
  <c r="A151" i="55"/>
  <c r="B151" i="55"/>
  <c r="A152" i="55"/>
  <c r="B152" i="55"/>
  <c r="A153" i="55"/>
  <c r="B153" i="55"/>
  <c r="A215" i="55"/>
  <c r="B215" i="55"/>
  <c r="A216" i="55"/>
  <c r="B216" i="55"/>
  <c r="A217" i="55"/>
  <c r="B217" i="55"/>
  <c r="A218" i="55"/>
  <c r="B218" i="55"/>
  <c r="A219" i="55"/>
  <c r="B219" i="55"/>
  <c r="A220" i="55"/>
  <c r="B220" i="55"/>
  <c r="A221" i="55"/>
  <c r="B221" i="55"/>
  <c r="A283" i="55"/>
  <c r="B283" i="55"/>
  <c r="A284" i="55"/>
  <c r="B284" i="55"/>
  <c r="A285" i="55"/>
  <c r="B285" i="55"/>
  <c r="A286" i="55"/>
  <c r="B286" i="55"/>
  <c r="A287" i="55"/>
  <c r="B287" i="55"/>
  <c r="A288" i="55"/>
  <c r="B288" i="55"/>
  <c r="A289" i="55"/>
  <c r="B289" i="55"/>
  <c r="A351" i="55"/>
  <c r="B351" i="55"/>
  <c r="A352" i="55"/>
  <c r="B352" i="55"/>
  <c r="A353" i="55"/>
  <c r="B353" i="55"/>
  <c r="A354" i="55"/>
  <c r="B354" i="55"/>
  <c r="A355" i="55"/>
  <c r="B355" i="55"/>
  <c r="A356" i="55"/>
  <c r="B356" i="55"/>
  <c r="A357" i="55"/>
  <c r="B357" i="55"/>
  <c r="A419" i="55"/>
  <c r="B419" i="55"/>
  <c r="A420" i="55"/>
  <c r="B420" i="55"/>
  <c r="A421" i="55"/>
  <c r="B421" i="55"/>
  <c r="A422" i="55"/>
  <c r="B422" i="55"/>
  <c r="A423" i="55"/>
  <c r="B423" i="55"/>
  <c r="A424" i="55"/>
  <c r="B424" i="55"/>
  <c r="A425" i="55"/>
  <c r="B425" i="55"/>
  <c r="A487" i="55"/>
  <c r="B487" i="55"/>
  <c r="A488" i="55"/>
  <c r="B488" i="55"/>
  <c r="A489" i="55"/>
  <c r="B489" i="55"/>
  <c r="A490" i="55"/>
  <c r="B490" i="55"/>
  <c r="A491" i="55"/>
  <c r="B491" i="55"/>
  <c r="A492" i="55"/>
  <c r="B492" i="55"/>
  <c r="A493" i="55"/>
  <c r="B493" i="55"/>
  <c r="A555" i="55"/>
  <c r="B555" i="55"/>
  <c r="A556" i="55"/>
  <c r="B556" i="55"/>
  <c r="A557" i="55"/>
  <c r="B557" i="55"/>
  <c r="A558" i="55"/>
  <c r="B558" i="55"/>
  <c r="A559" i="55"/>
  <c r="B559" i="55"/>
  <c r="A560" i="55"/>
  <c r="B560" i="55"/>
  <c r="A561" i="55"/>
  <c r="B561" i="55"/>
  <c r="B11" i="55"/>
  <c r="A11" i="55"/>
  <c r="C643" i="55" l="1"/>
  <c r="M643" i="55" s="1"/>
  <c r="C630" i="55"/>
  <c r="M630" i="55" s="1"/>
  <c r="C620" i="55"/>
  <c r="F685" i="56"/>
  <c r="C640" i="55"/>
  <c r="M640" i="55" s="1"/>
  <c r="C635" i="55"/>
  <c r="M635" i="55" s="1"/>
  <c r="C621" i="55"/>
  <c r="M621" i="55" s="1"/>
  <c r="M1371" i="55" s="1"/>
  <c r="F686" i="56"/>
  <c r="M680" i="55"/>
  <c r="M679" i="55"/>
  <c r="C648" i="55"/>
  <c r="M648" i="55" s="1"/>
  <c r="C619" i="55"/>
  <c r="M619" i="55" s="1"/>
  <c r="M1369" i="55" s="1"/>
  <c r="F684" i="56"/>
  <c r="C683" i="55"/>
  <c r="C646" i="55"/>
  <c r="M646" i="55" s="1"/>
  <c r="C685" i="55"/>
  <c r="C638" i="55"/>
  <c r="M638" i="55" s="1"/>
  <c r="C684" i="55"/>
  <c r="C632" i="55"/>
  <c r="M632" i="55" s="1"/>
  <c r="M681" i="55"/>
  <c r="M553" i="55"/>
  <c r="I1432" i="55"/>
  <c r="I1428" i="55"/>
  <c r="I1424" i="55"/>
  <c r="I1436" i="55"/>
  <c r="I1426" i="55"/>
  <c r="I1427" i="55"/>
  <c r="I1425" i="55"/>
  <c r="I1429" i="55"/>
  <c r="I1431" i="55"/>
  <c r="I1430" i="55"/>
  <c r="I1435" i="55"/>
  <c r="I1434" i="55"/>
  <c r="I1433" i="55"/>
  <c r="I1439" i="55"/>
  <c r="I1437" i="55"/>
  <c r="I1438" i="55"/>
  <c r="M620" i="55"/>
  <c r="M1370" i="55" s="1"/>
  <c r="M552" i="55"/>
  <c r="M551" i="55"/>
  <c r="I1402" i="55"/>
  <c r="I1408" i="55"/>
  <c r="I1404" i="55"/>
  <c r="I1403" i="55"/>
  <c r="I1406" i="55"/>
  <c r="I1401" i="55"/>
  <c r="I1412" i="55"/>
  <c r="I1411" i="55"/>
  <c r="I1410" i="55"/>
  <c r="I1407" i="55"/>
  <c r="I1405" i="55"/>
  <c r="I1409" i="55"/>
  <c r="I1416" i="55"/>
  <c r="I1415" i="55"/>
  <c r="I1414" i="55"/>
  <c r="I1413" i="55"/>
  <c r="I1420" i="55"/>
  <c r="I1418" i="55"/>
  <c r="I1419" i="55"/>
  <c r="I1421" i="55"/>
  <c r="I1440" i="55"/>
  <c r="I1417" i="55"/>
  <c r="I1423" i="55"/>
  <c r="I1422" i="55"/>
  <c r="V36" i="54"/>
  <c r="Y36" i="54" s="1"/>
  <c r="V35" i="54"/>
  <c r="Y35" i="54" s="1"/>
  <c r="V37" i="54"/>
  <c r="Y37" i="54" s="1"/>
  <c r="V38" i="54"/>
  <c r="Y38" i="54" s="1"/>
  <c r="V39" i="54"/>
  <c r="Y39" i="54" s="1"/>
  <c r="V34" i="54"/>
  <c r="Y34" i="54" s="1"/>
  <c r="U33" i="54"/>
  <c r="I1380" i="55"/>
  <c r="I1385" i="55"/>
  <c r="I1398" i="55"/>
  <c r="I1390" i="55"/>
  <c r="I1388" i="55"/>
  <c r="I1396" i="55"/>
  <c r="I1393" i="55"/>
  <c r="I1382" i="55"/>
  <c r="I1381" i="55"/>
  <c r="I1395" i="55"/>
  <c r="I1392" i="55"/>
  <c r="I1383" i="55"/>
  <c r="I1399" i="55"/>
  <c r="I1389" i="55"/>
  <c r="I1384" i="55"/>
  <c r="I1391" i="55"/>
  <c r="I1387" i="55"/>
  <c r="I1394" i="55"/>
  <c r="I1397" i="55"/>
  <c r="I1386" i="55"/>
  <c r="G24" i="49"/>
  <c r="E24" i="49"/>
  <c r="AA222" i="55"/>
  <c r="D25" i="49"/>
  <c r="F25" i="49"/>
  <c r="B26" i="49"/>
  <c r="C575" i="55"/>
  <c r="C564" i="55"/>
  <c r="E578" i="56"/>
  <c r="E646" i="56" s="1"/>
  <c r="C513" i="55"/>
  <c r="M494" i="55"/>
  <c r="C578" i="55"/>
  <c r="E574" i="56"/>
  <c r="E642" i="56" s="1"/>
  <c r="C509" i="55"/>
  <c r="C506" i="55"/>
  <c r="E571" i="56"/>
  <c r="E639" i="56" s="1"/>
  <c r="C572" i="55"/>
  <c r="E570" i="56"/>
  <c r="E638" i="56" s="1"/>
  <c r="C505" i="55"/>
  <c r="C495" i="55"/>
  <c r="E560" i="56"/>
  <c r="E628" i="56" s="1"/>
  <c r="C503" i="55"/>
  <c r="E568" i="56"/>
  <c r="E636" i="56" s="1"/>
  <c r="C562" i="55"/>
  <c r="C580" i="55"/>
  <c r="C511" i="55"/>
  <c r="E576" i="56"/>
  <c r="E644" i="56" s="1"/>
  <c r="E562" i="56"/>
  <c r="E630" i="56" s="1"/>
  <c r="C497" i="55"/>
  <c r="C508" i="55"/>
  <c r="E573" i="56"/>
  <c r="E641" i="56" s="1"/>
  <c r="C498" i="55"/>
  <c r="E563" i="56"/>
  <c r="E631" i="56" s="1"/>
  <c r="C500" i="55"/>
  <c r="E565" i="56"/>
  <c r="E633" i="56" s="1"/>
  <c r="C567" i="55"/>
  <c r="E566" i="56"/>
  <c r="E634" i="56" s="1"/>
  <c r="C501" i="55"/>
  <c r="C570" i="55"/>
  <c r="G489" i="55"/>
  <c r="G421" i="55"/>
  <c r="G353" i="55"/>
  <c r="G289" i="55"/>
  <c r="G285" i="55"/>
  <c r="G17" i="55"/>
  <c r="G13" i="55"/>
  <c r="G555" i="55"/>
  <c r="G419" i="55"/>
  <c r="G283" i="55"/>
  <c r="G215" i="55"/>
  <c r="G151" i="55"/>
  <c r="G425" i="55"/>
  <c r="G559" i="55"/>
  <c r="G490" i="55"/>
  <c r="G422" i="55"/>
  <c r="G218" i="55"/>
  <c r="G82" i="55"/>
  <c r="G491" i="55"/>
  <c r="G487" i="55"/>
  <c r="G355" i="55"/>
  <c r="G351" i="55"/>
  <c r="G147" i="55"/>
  <c r="G83" i="55"/>
  <c r="G79" i="55"/>
  <c r="G423" i="55"/>
  <c r="G216" i="55"/>
  <c r="G558" i="55"/>
  <c r="G287" i="55"/>
  <c r="G561" i="55"/>
  <c r="G557" i="55"/>
  <c r="G354" i="55"/>
  <c r="G286" i="55"/>
  <c r="G219" i="55"/>
  <c r="G15" i="55"/>
  <c r="G150" i="55"/>
  <c r="G488" i="55"/>
  <c r="G217" i="55"/>
  <c r="G153" i="55"/>
  <c r="G149" i="55"/>
  <c r="G556" i="55"/>
  <c r="G284" i="55"/>
  <c r="G12" i="55"/>
  <c r="G152" i="55"/>
  <c r="G81" i="55"/>
  <c r="G14" i="55"/>
  <c r="G420" i="55"/>
  <c r="G84" i="55"/>
  <c r="G16" i="55"/>
  <c r="G11" i="55"/>
  <c r="G493" i="55"/>
  <c r="G357" i="55"/>
  <c r="G221" i="55"/>
  <c r="G148" i="55"/>
  <c r="G85" i="55"/>
  <c r="G288" i="55"/>
  <c r="G492" i="55"/>
  <c r="G356" i="55"/>
  <c r="G220" i="55"/>
  <c r="G560" i="55"/>
  <c r="G424" i="55"/>
  <c r="G352" i="55"/>
  <c r="G80" i="55"/>
  <c r="C15" i="55"/>
  <c r="C16" i="55"/>
  <c r="C14" i="55"/>
  <c r="C12" i="55"/>
  <c r="C13" i="55"/>
  <c r="C17" i="55"/>
  <c r="W12" i="55" l="1"/>
  <c r="W14" i="55"/>
  <c r="C644" i="55"/>
  <c r="M644" i="55" s="1"/>
  <c r="M683" i="55"/>
  <c r="C688" i="55"/>
  <c r="C637" i="55"/>
  <c r="M637" i="55" s="1"/>
  <c r="C645" i="55"/>
  <c r="M645" i="55" s="1"/>
  <c r="C639" i="55"/>
  <c r="M639" i="55" s="1"/>
  <c r="C687" i="55"/>
  <c r="C689" i="55"/>
  <c r="C641" i="55"/>
  <c r="M641" i="55" s="1"/>
  <c r="M684" i="55"/>
  <c r="C636" i="55"/>
  <c r="M636" i="55" s="1"/>
  <c r="C633" i="55"/>
  <c r="M633" i="55" s="1"/>
  <c r="C631" i="55"/>
  <c r="M631" i="55" s="1"/>
  <c r="M685" i="55"/>
  <c r="C634" i="55"/>
  <c r="M634" i="55" s="1"/>
  <c r="C647" i="55"/>
  <c r="M647" i="55" s="1"/>
  <c r="C642" i="55"/>
  <c r="M642" i="55" s="1"/>
  <c r="C649" i="55"/>
  <c r="M649" i="55" s="1"/>
  <c r="I1370" i="55"/>
  <c r="I1367" i="55"/>
  <c r="I1357" i="55"/>
  <c r="I1356" i="55"/>
  <c r="I1361" i="55"/>
  <c r="I1364" i="55"/>
  <c r="I1360" i="55"/>
  <c r="I1363" i="55"/>
  <c r="I1371" i="55"/>
  <c r="I1362" i="55"/>
  <c r="I1369" i="55"/>
  <c r="I1359" i="55"/>
  <c r="I1365" i="55"/>
  <c r="I1368" i="55"/>
  <c r="I1366" i="55"/>
  <c r="I1358" i="55"/>
  <c r="I1372" i="55"/>
  <c r="X35" i="54"/>
  <c r="X34" i="54"/>
  <c r="X39" i="54"/>
  <c r="X38" i="54"/>
  <c r="X36" i="54"/>
  <c r="X37" i="54"/>
  <c r="I1353" i="55"/>
  <c r="I1345" i="55"/>
  <c r="I1346" i="55"/>
  <c r="I1333" i="55"/>
  <c r="I1350" i="55"/>
  <c r="I1347" i="55"/>
  <c r="I1348" i="55"/>
  <c r="I1335" i="55"/>
  <c r="I1340" i="55"/>
  <c r="I1344" i="55"/>
  <c r="I1337" i="55"/>
  <c r="I1343" i="55"/>
  <c r="I1354" i="55"/>
  <c r="I1349" i="55"/>
  <c r="I1342" i="55"/>
  <c r="I1336" i="55"/>
  <c r="I1355" i="55"/>
  <c r="I1352" i="55"/>
  <c r="I1351" i="55"/>
  <c r="I1341" i="55"/>
  <c r="I1339" i="55"/>
  <c r="I1338" i="55"/>
  <c r="I1334" i="55"/>
  <c r="W40" i="55"/>
  <c r="W39" i="55"/>
  <c r="W42" i="55"/>
  <c r="W41" i="55"/>
  <c r="W44" i="55"/>
  <c r="W46" i="55"/>
  <c r="W176" i="55"/>
  <c r="W48" i="55"/>
  <c r="W45" i="55"/>
  <c r="W43" i="55"/>
  <c r="W177" i="55"/>
  <c r="W182" i="55"/>
  <c r="W52" i="55"/>
  <c r="W47" i="55"/>
  <c r="W50" i="55"/>
  <c r="W49" i="55"/>
  <c r="W180" i="55"/>
  <c r="W175" i="55"/>
  <c r="W178" i="55"/>
  <c r="W53" i="55"/>
  <c r="W186" i="55"/>
  <c r="W184" i="55"/>
  <c r="W181" i="55"/>
  <c r="W179" i="55"/>
  <c r="W54" i="55"/>
  <c r="W185" i="55"/>
  <c r="W51" i="55"/>
  <c r="W56" i="55"/>
  <c r="W188" i="55"/>
  <c r="W61" i="55"/>
  <c r="W57" i="55"/>
  <c r="W58" i="55"/>
  <c r="W189" i="55"/>
  <c r="W55" i="55"/>
  <c r="W59" i="55"/>
  <c r="W183" i="55"/>
  <c r="W62" i="55"/>
  <c r="W190" i="55"/>
  <c r="W194" i="55"/>
  <c r="W192" i="55"/>
  <c r="W187" i="55"/>
  <c r="W193" i="55"/>
  <c r="W60" i="55"/>
  <c r="W191" i="55"/>
  <c r="W195" i="55"/>
  <c r="W197" i="55"/>
  <c r="W198" i="55"/>
  <c r="W196" i="55"/>
  <c r="W35" i="55"/>
  <c r="W21" i="55"/>
  <c r="W25" i="55"/>
  <c r="W23" i="55"/>
  <c r="W19" i="55"/>
  <c r="W29" i="55"/>
  <c r="W32" i="55"/>
  <c r="W34" i="55"/>
  <c r="W37" i="55"/>
  <c r="W36" i="55"/>
  <c r="W24" i="55"/>
  <c r="W20" i="55"/>
  <c r="W31" i="55"/>
  <c r="W28" i="55"/>
  <c r="W30" i="55"/>
  <c r="W27" i="55"/>
  <c r="W26" i="55"/>
  <c r="W22" i="55"/>
  <c r="W33" i="55"/>
  <c r="W18" i="55"/>
  <c r="W172" i="55"/>
  <c r="W167" i="55"/>
  <c r="W159" i="55"/>
  <c r="W164" i="55"/>
  <c r="W162" i="55"/>
  <c r="W154" i="55"/>
  <c r="W170" i="55"/>
  <c r="W156" i="55"/>
  <c r="W163" i="55"/>
  <c r="W161" i="55"/>
  <c r="W158" i="55"/>
  <c r="W166" i="55"/>
  <c r="W160" i="55"/>
  <c r="W171" i="55"/>
  <c r="W173" i="55"/>
  <c r="W157" i="55"/>
  <c r="W169" i="55"/>
  <c r="W165" i="55"/>
  <c r="W155" i="55"/>
  <c r="W168" i="55"/>
  <c r="W16" i="55"/>
  <c r="W222" i="55"/>
  <c r="W17" i="55"/>
  <c r="W86" i="55"/>
  <c r="W15" i="55"/>
  <c r="W13" i="55"/>
  <c r="W38" i="55"/>
  <c r="I1321" i="55"/>
  <c r="I1329" i="55"/>
  <c r="I1323" i="55"/>
  <c r="I1327" i="55"/>
  <c r="I1325" i="55"/>
  <c r="I1319" i="55"/>
  <c r="I1326" i="55"/>
  <c r="I1315" i="55"/>
  <c r="I1320" i="55"/>
  <c r="I1324" i="55"/>
  <c r="I1316" i="55"/>
  <c r="I1322" i="55"/>
  <c r="I1331" i="55"/>
  <c r="I1318" i="55"/>
  <c r="I1328" i="55"/>
  <c r="I1317" i="55"/>
  <c r="I1330" i="55"/>
  <c r="E25" i="49"/>
  <c r="G25" i="49"/>
  <c r="I1314" i="55"/>
  <c r="I1312" i="55"/>
  <c r="I1313" i="55"/>
  <c r="F26" i="49"/>
  <c r="D26" i="49"/>
  <c r="B27" i="49"/>
  <c r="I1311" i="55"/>
  <c r="C568" i="55"/>
  <c r="C565" i="55"/>
  <c r="C577" i="55"/>
  <c r="C569" i="55"/>
  <c r="C573" i="55"/>
  <c r="C579" i="55"/>
  <c r="C571" i="55"/>
  <c r="C574" i="55"/>
  <c r="C566" i="55"/>
  <c r="M562" i="55"/>
  <c r="M1311" i="55" s="1"/>
  <c r="C576" i="55"/>
  <c r="C563" i="55"/>
  <c r="C581" i="55"/>
  <c r="F17" i="49"/>
  <c r="D17" i="49"/>
  <c r="M689" i="55" l="1"/>
  <c r="M688" i="55"/>
  <c r="M687" i="55"/>
  <c r="B28" i="49"/>
  <c r="F27" i="49"/>
  <c r="D27" i="49"/>
  <c r="G26" i="49"/>
  <c r="E26" i="49"/>
  <c r="D19" i="49"/>
  <c r="F19" i="49"/>
  <c r="F18" i="49"/>
  <c r="D18" i="49"/>
  <c r="D16" i="49"/>
  <c r="F16" i="49"/>
  <c r="G17" i="49"/>
  <c r="E17" i="49"/>
  <c r="V48" i="54" l="1"/>
  <c r="Y48" i="54" s="1"/>
  <c r="V49" i="54"/>
  <c r="Y49" i="54" s="1"/>
  <c r="V45" i="54"/>
  <c r="Y45" i="54" s="1"/>
  <c r="V47" i="54"/>
  <c r="Y47" i="54" s="1"/>
  <c r="V50" i="54"/>
  <c r="Y50" i="54" s="1"/>
  <c r="V42" i="54"/>
  <c r="Y42" i="54" s="1"/>
  <c r="V46" i="54"/>
  <c r="Y46" i="54" s="1"/>
  <c r="V51" i="54"/>
  <c r="Y51" i="54" s="1"/>
  <c r="M571" i="55"/>
  <c r="M573" i="55"/>
  <c r="M1323" i="55" s="1"/>
  <c r="M568" i="55"/>
  <c r="M1318" i="55" s="1"/>
  <c r="M569" i="55"/>
  <c r="E27" i="49"/>
  <c r="G27" i="49"/>
  <c r="M574" i="55" s="1"/>
  <c r="M93" i="55"/>
  <c r="M160" i="55"/>
  <c r="M300" i="55"/>
  <c r="M1390" i="55" s="1"/>
  <c r="M298" i="55"/>
  <c r="M1388" i="55" s="1"/>
  <c r="M164" i="55"/>
  <c r="M29" i="55"/>
  <c r="M88" i="55"/>
  <c r="M159" i="55"/>
  <c r="M227" i="55"/>
  <c r="M161" i="55"/>
  <c r="M228" i="55"/>
  <c r="M91" i="55"/>
  <c r="M230" i="55"/>
  <c r="M233" i="55"/>
  <c r="M95" i="55"/>
  <c r="M20" i="55"/>
  <c r="M163" i="55"/>
  <c r="M231" i="55"/>
  <c r="M162" i="55"/>
  <c r="M302" i="55"/>
  <c r="M1392" i="55" s="1"/>
  <c r="M92" i="55"/>
  <c r="M25" i="55"/>
  <c r="M301" i="55"/>
  <c r="M1391" i="55" s="1"/>
  <c r="M297" i="55"/>
  <c r="M1387" i="55" s="1"/>
  <c r="M299" i="55"/>
  <c r="M1389" i="55" s="1"/>
  <c r="M156" i="55"/>
  <c r="M292" i="55"/>
  <c r="M1382" i="55" s="1"/>
  <c r="M97" i="55"/>
  <c r="M94" i="55"/>
  <c r="M234" i="55"/>
  <c r="M360" i="55"/>
  <c r="M366" i="55"/>
  <c r="M232" i="55"/>
  <c r="M296" i="55"/>
  <c r="M1386" i="55" s="1"/>
  <c r="M26" i="55"/>
  <c r="M229" i="55"/>
  <c r="M295" i="55"/>
  <c r="M1385" i="55" s="1"/>
  <c r="M28" i="55"/>
  <c r="M23" i="55"/>
  <c r="M165" i="55"/>
  <c r="M363" i="55"/>
  <c r="M368" i="55"/>
  <c r="M27" i="55"/>
  <c r="M224" i="55"/>
  <c r="M96" i="55"/>
  <c r="M369" i="55"/>
  <c r="M364" i="55"/>
  <c r="M434" i="55"/>
  <c r="M367" i="55"/>
  <c r="M428" i="55"/>
  <c r="M431" i="55"/>
  <c r="M436" i="55"/>
  <c r="M370" i="55"/>
  <c r="M365" i="55"/>
  <c r="M435" i="55"/>
  <c r="M438" i="55"/>
  <c r="M499" i="55"/>
  <c r="M432" i="55"/>
  <c r="M433" i="55"/>
  <c r="M496" i="55"/>
  <c r="M502" i="55"/>
  <c r="M504" i="55"/>
  <c r="M437" i="55"/>
  <c r="M570" i="55"/>
  <c r="M572" i="55"/>
  <c r="M567" i="55"/>
  <c r="M503" i="55"/>
  <c r="M505" i="55"/>
  <c r="M564" i="55"/>
  <c r="M500" i="55"/>
  <c r="M506" i="55"/>
  <c r="M501" i="55"/>
  <c r="F28" i="49"/>
  <c r="B29" i="49"/>
  <c r="D28" i="49"/>
  <c r="M16" i="55"/>
  <c r="M12" i="55"/>
  <c r="M14" i="55"/>
  <c r="M13" i="55"/>
  <c r="G16" i="49"/>
  <c r="M15" i="55" s="1"/>
  <c r="E16" i="49"/>
  <c r="E19" i="49"/>
  <c r="V44" i="54" s="1"/>
  <c r="Y44" i="54" s="1"/>
  <c r="G19" i="49"/>
  <c r="M158" i="55" s="1"/>
  <c r="E18" i="49"/>
  <c r="G18" i="49"/>
  <c r="M17" i="55" s="1"/>
  <c r="X51" i="54" l="1"/>
  <c r="X50" i="54"/>
  <c r="X49" i="54"/>
  <c r="X46" i="54"/>
  <c r="X42" i="54"/>
  <c r="X45" i="54"/>
  <c r="X44" i="54"/>
  <c r="X47" i="54"/>
  <c r="X48" i="54"/>
  <c r="M166" i="55"/>
  <c r="M30" i="55"/>
  <c r="AA30" i="55" s="1"/>
  <c r="M98" i="55"/>
  <c r="M87" i="55"/>
  <c r="M563" i="55"/>
  <c r="M1312" i="55" s="1"/>
  <c r="M1321" i="55"/>
  <c r="M1324" i="55"/>
  <c r="M89" i="55"/>
  <c r="F29" i="49"/>
  <c r="D29" i="49"/>
  <c r="B30" i="49"/>
  <c r="M430" i="55"/>
  <c r="M293" i="55"/>
  <c r="M1383" i="55" s="1"/>
  <c r="M90" i="55"/>
  <c r="M157" i="55"/>
  <c r="M497" i="55"/>
  <c r="M361" i="55"/>
  <c r="AA23" i="55"/>
  <c r="E28" i="49"/>
  <c r="G28" i="49"/>
  <c r="M303" i="55" s="1"/>
  <c r="M1393" i="55" s="1"/>
  <c r="M498" i="55"/>
  <c r="M427" i="55"/>
  <c r="AA20" i="55"/>
  <c r="M1320" i="55"/>
  <c r="AA26" i="55"/>
  <c r="AA25" i="55"/>
  <c r="M566" i="55"/>
  <c r="M1313" i="55"/>
  <c r="M495" i="55"/>
  <c r="M362" i="55"/>
  <c r="AA27" i="55"/>
  <c r="M294" i="55"/>
  <c r="M1384" i="55" s="1"/>
  <c r="M225" i="55"/>
  <c r="AA29" i="55"/>
  <c r="M1319" i="55"/>
  <c r="M1317" i="55"/>
  <c r="M359" i="55"/>
  <c r="M226" i="55"/>
  <c r="M429" i="55"/>
  <c r="M1322" i="55"/>
  <c r="M155" i="55"/>
  <c r="AA28" i="55"/>
  <c r="M223" i="55"/>
  <c r="M291" i="55"/>
  <c r="M1381" i="55" s="1"/>
  <c r="M565" i="55"/>
  <c r="P688" i="56"/>
  <c r="Q688" i="56" s="1"/>
  <c r="P422" i="56"/>
  <c r="P421" i="56"/>
  <c r="P420" i="56"/>
  <c r="P419" i="56"/>
  <c r="P418" i="56"/>
  <c r="P417" i="56"/>
  <c r="P416" i="56"/>
  <c r="P354" i="56"/>
  <c r="P353" i="56"/>
  <c r="P352" i="56"/>
  <c r="P351" i="56"/>
  <c r="P350" i="56"/>
  <c r="P349" i="56"/>
  <c r="P286" i="56"/>
  <c r="P285" i="56"/>
  <c r="P284" i="56"/>
  <c r="P283" i="56"/>
  <c r="P282" i="56"/>
  <c r="P281" i="56"/>
  <c r="P280" i="56"/>
  <c r="P218" i="56"/>
  <c r="P217" i="56"/>
  <c r="P216" i="56"/>
  <c r="P215" i="56"/>
  <c r="P214" i="56"/>
  <c r="P213" i="56"/>
  <c r="P212" i="56"/>
  <c r="F82" i="56"/>
  <c r="F150" i="56" s="1"/>
  <c r="F218" i="56" s="1"/>
  <c r="F286" i="56" s="1"/>
  <c r="F354" i="56" s="1"/>
  <c r="F422" i="56" s="1"/>
  <c r="F490" i="56" s="1"/>
  <c r="F558" i="56" s="1"/>
  <c r="F626" i="56" s="1"/>
  <c r="F81" i="56"/>
  <c r="F149" i="56" s="1"/>
  <c r="F217" i="56" s="1"/>
  <c r="F285" i="56" s="1"/>
  <c r="F353" i="56" s="1"/>
  <c r="F421" i="56" s="1"/>
  <c r="F489" i="56" s="1"/>
  <c r="F557" i="56" s="1"/>
  <c r="F625" i="56" s="1"/>
  <c r="F80" i="56"/>
  <c r="F148" i="56" s="1"/>
  <c r="F216" i="56" s="1"/>
  <c r="F284" i="56" s="1"/>
  <c r="F352" i="56" s="1"/>
  <c r="F420" i="56" s="1"/>
  <c r="F488" i="56" s="1"/>
  <c r="F556" i="56" s="1"/>
  <c r="F624" i="56" s="1"/>
  <c r="F79" i="56"/>
  <c r="F147" i="56" s="1"/>
  <c r="F215" i="56" s="1"/>
  <c r="F283" i="56" s="1"/>
  <c r="F351" i="56" s="1"/>
  <c r="F419" i="56" s="1"/>
  <c r="F487" i="56" s="1"/>
  <c r="F555" i="56" s="1"/>
  <c r="F623" i="56" s="1"/>
  <c r="F78" i="56"/>
  <c r="F146" i="56" s="1"/>
  <c r="F214" i="56" s="1"/>
  <c r="F282" i="56" s="1"/>
  <c r="F350" i="56" s="1"/>
  <c r="F418" i="56" s="1"/>
  <c r="F486" i="56" s="1"/>
  <c r="F554" i="56" s="1"/>
  <c r="F622" i="56" s="1"/>
  <c r="F77" i="56"/>
  <c r="F145" i="56" s="1"/>
  <c r="F213" i="56" s="1"/>
  <c r="F281" i="56" s="1"/>
  <c r="F349" i="56" s="1"/>
  <c r="F417" i="56" s="1"/>
  <c r="F485" i="56" s="1"/>
  <c r="F553" i="56" s="1"/>
  <c r="F621" i="56" s="1"/>
  <c r="F76" i="56"/>
  <c r="F144" i="56" s="1"/>
  <c r="F212" i="56" s="1"/>
  <c r="F280" i="56" s="1"/>
  <c r="F348" i="56" s="1"/>
  <c r="F416" i="56" s="1"/>
  <c r="F484" i="56" s="1"/>
  <c r="F552" i="56" s="1"/>
  <c r="F620" i="56" s="1"/>
  <c r="P485" i="56"/>
  <c r="P484" i="56"/>
  <c r="P486" i="56"/>
  <c r="P487" i="56"/>
  <c r="P488" i="56"/>
  <c r="P490" i="56"/>
  <c r="P489" i="56"/>
  <c r="O487" i="56"/>
  <c r="O216" i="56"/>
  <c r="O217" i="56"/>
  <c r="O419" i="56"/>
  <c r="O286" i="56"/>
  <c r="P79" i="56"/>
  <c r="O418" i="56"/>
  <c r="O146" i="56"/>
  <c r="P144" i="56"/>
  <c r="P77" i="56"/>
  <c r="P76" i="56"/>
  <c r="O145" i="56"/>
  <c r="O8" i="56"/>
  <c r="O79" i="56"/>
  <c r="P80" i="56"/>
  <c r="O78" i="56"/>
  <c r="O284" i="56"/>
  <c r="P78" i="56"/>
  <c r="O553" i="56"/>
  <c r="O484" i="56"/>
  <c r="O150" i="56"/>
  <c r="O422" i="56"/>
  <c r="P557" i="56"/>
  <c r="P553" i="56"/>
  <c r="P556" i="56"/>
  <c r="P552" i="56"/>
  <c r="P14" i="56"/>
  <c r="O349" i="56"/>
  <c r="O81" i="56"/>
  <c r="P558" i="56"/>
  <c r="O148" i="56"/>
  <c r="O417" i="56"/>
  <c r="P554" i="56"/>
  <c r="O280" i="56"/>
  <c r="O353" i="56"/>
  <c r="O489" i="56"/>
  <c r="P555" i="56"/>
  <c r="O82" i="56"/>
  <c r="P145" i="56"/>
  <c r="P148" i="56"/>
  <c r="O214" i="56"/>
  <c r="P147" i="56"/>
  <c r="O13" i="56"/>
  <c r="O557" i="56"/>
  <c r="P150" i="56"/>
  <c r="O149" i="56"/>
  <c r="O10" i="56"/>
  <c r="O350" i="56"/>
  <c r="O218" i="56"/>
  <c r="P82" i="56"/>
  <c r="O420" i="56"/>
  <c r="O76" i="56"/>
  <c r="O552" i="56"/>
  <c r="O555" i="56"/>
  <c r="P8" i="56"/>
  <c r="O285" i="56"/>
  <c r="O80" i="56"/>
  <c r="O283" i="56"/>
  <c r="O281" i="56"/>
  <c r="O213" i="56"/>
  <c r="P12" i="56"/>
  <c r="P146" i="56"/>
  <c r="P13" i="56"/>
  <c r="O554" i="56"/>
  <c r="O11" i="56"/>
  <c r="O12" i="56"/>
  <c r="O486" i="56"/>
  <c r="O558" i="56"/>
  <c r="O14" i="56"/>
  <c r="O556" i="56"/>
  <c r="O354" i="56"/>
  <c r="P9" i="56"/>
  <c r="P149" i="56"/>
  <c r="O147" i="56"/>
  <c r="O488" i="56"/>
  <c r="P81" i="56"/>
  <c r="O348" i="56"/>
  <c r="O215" i="56"/>
  <c r="O490" i="56"/>
  <c r="O212" i="56"/>
  <c r="P10" i="56"/>
  <c r="O282" i="56"/>
  <c r="O77" i="56"/>
  <c r="O416" i="56"/>
  <c r="O485" i="56"/>
  <c r="O144" i="56"/>
  <c r="P11" i="56"/>
  <c r="O421" i="56"/>
  <c r="O351" i="56"/>
  <c r="O352" i="56"/>
  <c r="O9" i="56"/>
  <c r="Q558" i="56" l="1"/>
  <c r="I561" i="55" s="1"/>
  <c r="Q417" i="56"/>
  <c r="I420" i="55" s="1"/>
  <c r="Q212" i="56"/>
  <c r="I215" i="55" s="1"/>
  <c r="Q282" i="56"/>
  <c r="I285" i="55" s="1"/>
  <c r="Q14" i="56"/>
  <c r="I17" i="55" s="1"/>
  <c r="Q348" i="56"/>
  <c r="I351" i="55" s="1"/>
  <c r="Q12" i="56"/>
  <c r="I15" i="55" s="1"/>
  <c r="Q76" i="56"/>
  <c r="I79" i="55" s="1"/>
  <c r="Q13" i="56"/>
  <c r="I16" i="55" s="1"/>
  <c r="Q350" i="56"/>
  <c r="I353" i="55" s="1"/>
  <c r="Q418" i="56"/>
  <c r="I421" i="55" s="1"/>
  <c r="Q10" i="56"/>
  <c r="I13" i="55" s="1"/>
  <c r="Q285" i="56"/>
  <c r="I288" i="55" s="1"/>
  <c r="Q11" i="56"/>
  <c r="I14" i="55" s="1"/>
  <c r="Q353" i="56"/>
  <c r="I356" i="55" s="1"/>
  <c r="Q349" i="56"/>
  <c r="I352" i="55" s="1"/>
  <c r="Q352" i="56"/>
  <c r="I355" i="55" s="1"/>
  <c r="Q145" i="56"/>
  <c r="I148" i="55" s="1"/>
  <c r="Q146" i="56"/>
  <c r="I149" i="55" s="1"/>
  <c r="Q556" i="56"/>
  <c r="I559" i="55" s="1"/>
  <c r="Q216" i="56"/>
  <c r="I219" i="55" s="1"/>
  <c r="Q554" i="56"/>
  <c r="I557" i="55" s="1"/>
  <c r="Q484" i="56"/>
  <c r="I487" i="55" s="1"/>
  <c r="Q552" i="56"/>
  <c r="I555" i="55" s="1"/>
  <c r="Q490" i="56"/>
  <c r="I493" i="55" s="1"/>
  <c r="Q215" i="56"/>
  <c r="I218" i="55" s="1"/>
  <c r="Q283" i="56"/>
  <c r="I286" i="55" s="1"/>
  <c r="Q422" i="56"/>
  <c r="I425" i="55" s="1"/>
  <c r="Q79" i="56"/>
  <c r="I82" i="55" s="1"/>
  <c r="Q217" i="56"/>
  <c r="I220" i="55" s="1"/>
  <c r="Q557" i="56"/>
  <c r="I560" i="55" s="1"/>
  <c r="Q280" i="56"/>
  <c r="I283" i="55" s="1"/>
  <c r="Q214" i="56"/>
  <c r="I217" i="55" s="1"/>
  <c r="Q80" i="56"/>
  <c r="I83" i="55" s="1"/>
  <c r="Q489" i="56"/>
  <c r="I492" i="55" s="1"/>
  <c r="Q421" i="56"/>
  <c r="I424" i="55" s="1"/>
  <c r="Q419" i="56"/>
  <c r="I422" i="55" s="1"/>
  <c r="Q78" i="56"/>
  <c r="I81" i="55" s="1"/>
  <c r="Q82" i="56"/>
  <c r="I85" i="55" s="1"/>
  <c r="Q149" i="56"/>
  <c r="I152" i="55" s="1"/>
  <c r="Q420" i="56"/>
  <c r="I423" i="55" s="1"/>
  <c r="Q486" i="56"/>
  <c r="I489" i="55" s="1"/>
  <c r="Q218" i="56"/>
  <c r="I221" i="55" s="1"/>
  <c r="Q81" i="56"/>
  <c r="I84" i="55" s="1"/>
  <c r="Q488" i="56"/>
  <c r="I491" i="55" s="1"/>
  <c r="Q144" i="56"/>
  <c r="I147" i="55" s="1"/>
  <c r="Q9" i="56"/>
  <c r="I12" i="55" s="1"/>
  <c r="Q354" i="56"/>
  <c r="I357" i="55" s="1"/>
  <c r="Q213" i="56"/>
  <c r="I216" i="55" s="1"/>
  <c r="Q416" i="56"/>
  <c r="I419" i="55" s="1"/>
  <c r="Q147" i="56"/>
  <c r="I150" i="55" s="1"/>
  <c r="Q77" i="56"/>
  <c r="I80" i="55" s="1"/>
  <c r="Q351" i="56"/>
  <c r="I354" i="55" s="1"/>
  <c r="Q286" i="56"/>
  <c r="I289" i="55" s="1"/>
  <c r="Q487" i="56"/>
  <c r="I490" i="55" s="1"/>
  <c r="Q485" i="56"/>
  <c r="I488" i="55" s="1"/>
  <c r="Q553" i="56"/>
  <c r="I556" i="55" s="1"/>
  <c r="Q148" i="56"/>
  <c r="I151" i="55" s="1"/>
  <c r="Q284" i="56"/>
  <c r="I287" i="55" s="1"/>
  <c r="Q555" i="56"/>
  <c r="I558" i="55" s="1"/>
  <c r="Q281" i="56"/>
  <c r="I284" i="55" s="1"/>
  <c r="Q150" i="56"/>
  <c r="I153" i="55" s="1"/>
  <c r="Q8" i="56"/>
  <c r="I11" i="55" s="1"/>
  <c r="M507" i="55"/>
  <c r="W96" i="55"/>
  <c r="W232" i="55"/>
  <c r="W93" i="55"/>
  <c r="W229" i="55"/>
  <c r="M235" i="55"/>
  <c r="W90" i="55"/>
  <c r="W226" i="55"/>
  <c r="W94" i="55"/>
  <c r="W230" i="55"/>
  <c r="W91" i="55"/>
  <c r="W227" i="55"/>
  <c r="W97" i="55"/>
  <c r="W233" i="55"/>
  <c r="M167" i="55"/>
  <c r="M31" i="55"/>
  <c r="AA31" i="55" s="1"/>
  <c r="W88" i="55"/>
  <c r="W224" i="55"/>
  <c r="W95" i="55"/>
  <c r="W231" i="55"/>
  <c r="W92" i="55"/>
  <c r="W228" i="55"/>
  <c r="E29" i="49"/>
  <c r="G29" i="49"/>
  <c r="AA166" i="55"/>
  <c r="AA98" i="55"/>
  <c r="M1316" i="55"/>
  <c r="AA97" i="55"/>
  <c r="AA165" i="55"/>
  <c r="AA156" i="55"/>
  <c r="AA88" i="55"/>
  <c r="AA164" i="55"/>
  <c r="AA96" i="55"/>
  <c r="AA163" i="55"/>
  <c r="AA95" i="55"/>
  <c r="AA93" i="55"/>
  <c r="AA161" i="55"/>
  <c r="M1314" i="55"/>
  <c r="AA162" i="55"/>
  <c r="AA94" i="55"/>
  <c r="M371" i="55"/>
  <c r="M439" i="55"/>
  <c r="M575" i="55"/>
  <c r="AA159" i="55"/>
  <c r="AA91" i="55"/>
  <c r="D30" i="49"/>
  <c r="B31" i="49"/>
  <c r="B32" i="49" s="1"/>
  <c r="F30" i="49"/>
  <c r="D32" i="49" l="1"/>
  <c r="B33" i="49"/>
  <c r="F32" i="49"/>
  <c r="M508" i="55"/>
  <c r="M100" i="55"/>
  <c r="M304" i="55"/>
  <c r="M1394" i="55" s="1"/>
  <c r="E30" i="49"/>
  <c r="G30" i="49"/>
  <c r="M373" i="55" s="1"/>
  <c r="M576" i="55"/>
  <c r="M1325" i="55"/>
  <c r="D31" i="49"/>
  <c r="F31" i="49"/>
  <c r="AA230" i="55"/>
  <c r="M440" i="55"/>
  <c r="AA233" i="55"/>
  <c r="AA231" i="55"/>
  <c r="AA224" i="55"/>
  <c r="AA232" i="55"/>
  <c r="AA227" i="55"/>
  <c r="AA229" i="55"/>
  <c r="M372" i="55"/>
  <c r="AA234" i="55"/>
  <c r="AA167" i="55"/>
  <c r="AA99" i="55"/>
  <c r="M236" i="55"/>
  <c r="AF14" i="55"/>
  <c r="AF82" i="55"/>
  <c r="AF150" i="55"/>
  <c r="AF218" i="55"/>
  <c r="R14" i="55"/>
  <c r="R82" i="55"/>
  <c r="R150" i="55"/>
  <c r="R218" i="55"/>
  <c r="R286" i="55"/>
  <c r="R354" i="55"/>
  <c r="R422" i="55"/>
  <c r="R490" i="55"/>
  <c r="R558" i="55"/>
  <c r="R694" i="55"/>
  <c r="R1306" i="55"/>
  <c r="R1310" i="55"/>
  <c r="R695" i="55"/>
  <c r="R1307" i="55"/>
  <c r="AF17" i="55"/>
  <c r="AF149" i="55"/>
  <c r="AF221" i="55"/>
  <c r="R81" i="55"/>
  <c r="R153" i="55"/>
  <c r="R221" i="55"/>
  <c r="R353" i="55"/>
  <c r="R421" i="55"/>
  <c r="R493" i="55"/>
  <c r="R561" i="55"/>
  <c r="R1305" i="55"/>
  <c r="AF15" i="55"/>
  <c r="AF79" i="55"/>
  <c r="AF83" i="55"/>
  <c r="AF147" i="55"/>
  <c r="AF151" i="55"/>
  <c r="AF215" i="55"/>
  <c r="AF219" i="55"/>
  <c r="AF11" i="55"/>
  <c r="R15" i="55"/>
  <c r="R79" i="55"/>
  <c r="R83" i="55"/>
  <c r="R147" i="55"/>
  <c r="R151" i="55"/>
  <c r="R215" i="55"/>
  <c r="R219" i="55"/>
  <c r="R283" i="55"/>
  <c r="R287" i="55"/>
  <c r="R351" i="55"/>
  <c r="R355" i="55"/>
  <c r="R419" i="55"/>
  <c r="R423" i="55"/>
  <c r="R487" i="55"/>
  <c r="R491" i="55"/>
  <c r="R555" i="55"/>
  <c r="R559" i="55"/>
  <c r="R691" i="55"/>
  <c r="R1303" i="55"/>
  <c r="AF13" i="55"/>
  <c r="AF85" i="55"/>
  <c r="AF217" i="55"/>
  <c r="R17" i="55"/>
  <c r="R149" i="55"/>
  <c r="R285" i="55"/>
  <c r="R357" i="55"/>
  <c r="R489" i="55"/>
  <c r="R693" i="55"/>
  <c r="R1309" i="55"/>
  <c r="AF12" i="55"/>
  <c r="AF16" i="55"/>
  <c r="AF80" i="55"/>
  <c r="AF84" i="55"/>
  <c r="AF148" i="55"/>
  <c r="AF152" i="55"/>
  <c r="AF216" i="55"/>
  <c r="AF220" i="55"/>
  <c r="R12" i="55"/>
  <c r="R16" i="55"/>
  <c r="R80" i="55"/>
  <c r="R84" i="55"/>
  <c r="R148" i="55"/>
  <c r="R152" i="55"/>
  <c r="R216" i="55"/>
  <c r="R220" i="55"/>
  <c r="R284" i="55"/>
  <c r="R288" i="55"/>
  <c r="R352" i="55"/>
  <c r="R356" i="55"/>
  <c r="R420" i="55"/>
  <c r="R424" i="55"/>
  <c r="R488" i="55"/>
  <c r="R492" i="55"/>
  <c r="R556" i="55"/>
  <c r="R560" i="55"/>
  <c r="R692" i="55"/>
  <c r="R696" i="55"/>
  <c r="R1304" i="55"/>
  <c r="R1308" i="55"/>
  <c r="R11" i="55"/>
  <c r="AF81" i="55"/>
  <c r="AF153" i="55"/>
  <c r="R13" i="55"/>
  <c r="R85" i="55"/>
  <c r="R217" i="55"/>
  <c r="R289" i="55"/>
  <c r="R425" i="55"/>
  <c r="R557" i="55"/>
  <c r="R697" i="55"/>
  <c r="M441" i="55" l="1"/>
  <c r="E32" i="49"/>
  <c r="G32" i="49"/>
  <c r="B34" i="49"/>
  <c r="D33" i="49"/>
  <c r="F33" i="49"/>
  <c r="M1326" i="55"/>
  <c r="M237" i="55"/>
  <c r="M509" i="55"/>
  <c r="M305" i="55"/>
  <c r="M1395" i="55" s="1"/>
  <c r="E31" i="49"/>
  <c r="G31" i="49"/>
  <c r="M442" i="55" s="1"/>
  <c r="M374" i="55"/>
  <c r="AA235" i="55"/>
  <c r="M577" i="55"/>
  <c r="C11" i="55"/>
  <c r="W11" i="55" s="1"/>
  <c r="M11" i="55" l="1"/>
  <c r="E33" i="49"/>
  <c r="G33" i="49"/>
  <c r="B35" i="49"/>
  <c r="F34" i="49"/>
  <c r="D34" i="49"/>
  <c r="M578" i="55"/>
  <c r="M1327" i="55"/>
  <c r="M510" i="55"/>
  <c r="V33" i="54"/>
  <c r="Y33" i="54" s="1"/>
  <c r="E77" i="56"/>
  <c r="E79" i="56"/>
  <c r="E76" i="56"/>
  <c r="E78" i="56"/>
  <c r="X33" i="54" l="1"/>
  <c r="M1328" i="55"/>
  <c r="G34" i="49"/>
  <c r="E34" i="49"/>
  <c r="F35" i="49"/>
  <c r="B36" i="49"/>
  <c r="D35" i="49"/>
  <c r="M240" i="55"/>
  <c r="M511" i="55"/>
  <c r="M443" i="55"/>
  <c r="M375" i="55"/>
  <c r="M307" i="55"/>
  <c r="M1397" i="55" s="1"/>
  <c r="C106" i="55"/>
  <c r="E146" i="56"/>
  <c r="C81" i="55"/>
  <c r="W81" i="55" s="1"/>
  <c r="E147" i="56"/>
  <c r="C82" i="55"/>
  <c r="W82" i="55" s="1"/>
  <c r="E81" i="56"/>
  <c r="E80" i="56"/>
  <c r="E82" i="56"/>
  <c r="E144" i="56"/>
  <c r="C79" i="55"/>
  <c r="W79" i="55" s="1"/>
  <c r="E145" i="56"/>
  <c r="C80" i="55"/>
  <c r="W80" i="55" s="1"/>
  <c r="AA14" i="55"/>
  <c r="AA12" i="55"/>
  <c r="AA13" i="55"/>
  <c r="AA11" i="55"/>
  <c r="F36" i="49" l="1"/>
  <c r="B37" i="49"/>
  <c r="D36" i="49"/>
  <c r="G35" i="49"/>
  <c r="E35" i="49"/>
  <c r="M580" i="55"/>
  <c r="M82" i="55"/>
  <c r="M81" i="55"/>
  <c r="M79" i="55"/>
  <c r="M80" i="55"/>
  <c r="E213" i="56"/>
  <c r="C148" i="55"/>
  <c r="W148" i="55" s="1"/>
  <c r="E149" i="56"/>
  <c r="C84" i="55"/>
  <c r="W84" i="55" s="1"/>
  <c r="E214" i="56"/>
  <c r="C149" i="55"/>
  <c r="W149" i="55" s="1"/>
  <c r="E212" i="56"/>
  <c r="C147" i="55"/>
  <c r="E148" i="56"/>
  <c r="C83" i="55"/>
  <c r="W83" i="55" s="1"/>
  <c r="E150" i="56"/>
  <c r="C85" i="55"/>
  <c r="W85" i="55" s="1"/>
  <c r="E215" i="56"/>
  <c r="C150" i="55"/>
  <c r="W150" i="55" s="1"/>
  <c r="C174" i="55"/>
  <c r="W174" i="55" s="1"/>
  <c r="AA79" i="55"/>
  <c r="AA215" i="55" s="1"/>
  <c r="AA147" i="55"/>
  <c r="AA17" i="55"/>
  <c r="AA82" i="55"/>
  <c r="AA150" i="55"/>
  <c r="AA15" i="55"/>
  <c r="AA81" i="55"/>
  <c r="AA149" i="55"/>
  <c r="AA16" i="55"/>
  <c r="AA148" i="55"/>
  <c r="AA80" i="55"/>
  <c r="W147" i="55" l="1"/>
  <c r="D37" i="49"/>
  <c r="B38" i="49"/>
  <c r="F37" i="49"/>
  <c r="E36" i="49"/>
  <c r="G36" i="49"/>
  <c r="M1330" i="55"/>
  <c r="M309" i="55"/>
  <c r="M1399" i="55" s="1"/>
  <c r="M513" i="55"/>
  <c r="M101" i="55"/>
  <c r="M24" i="55"/>
  <c r="M37" i="55"/>
  <c r="M99" i="55"/>
  <c r="M32" i="55"/>
  <c r="M34" i="55"/>
  <c r="M35" i="55"/>
  <c r="M33" i="55"/>
  <c r="M102" i="55"/>
  <c r="M36" i="55"/>
  <c r="M170" i="55"/>
  <c r="M104" i="55"/>
  <c r="M105" i="55"/>
  <c r="M103" i="55"/>
  <c r="M172" i="55"/>
  <c r="M173" i="55"/>
  <c r="M239" i="55"/>
  <c r="M171" i="55"/>
  <c r="M512" i="55"/>
  <c r="M376" i="55"/>
  <c r="M308" i="55"/>
  <c r="M1398" i="55" s="1"/>
  <c r="M444" i="55"/>
  <c r="M581" i="55"/>
  <c r="M377" i="55"/>
  <c r="M38" i="55"/>
  <c r="AA216" i="55"/>
  <c r="AA217" i="55"/>
  <c r="AA218" i="55"/>
  <c r="M85" i="55"/>
  <c r="M147" i="55"/>
  <c r="M84" i="55"/>
  <c r="M150" i="55"/>
  <c r="M83" i="55"/>
  <c r="M149" i="55"/>
  <c r="M148" i="55"/>
  <c r="C242" i="55"/>
  <c r="E218" i="56"/>
  <c r="C153" i="55"/>
  <c r="W153" i="55" s="1"/>
  <c r="E280" i="56"/>
  <c r="C215" i="55"/>
  <c r="E217" i="56"/>
  <c r="C152" i="55"/>
  <c r="W152" i="55" s="1"/>
  <c r="E283" i="56"/>
  <c r="C218" i="55"/>
  <c r="W218" i="55" s="1"/>
  <c r="E216" i="56"/>
  <c r="C151" i="55"/>
  <c r="W151" i="55" s="1"/>
  <c r="E282" i="56"/>
  <c r="C217" i="55"/>
  <c r="W217" i="55" s="1"/>
  <c r="E281" i="56"/>
  <c r="C216" i="55"/>
  <c r="W216" i="55" s="1"/>
  <c r="AA152" i="55"/>
  <c r="AA84" i="55"/>
  <c r="AA153" i="55"/>
  <c r="AA85" i="55"/>
  <c r="AA83" i="55"/>
  <c r="AA151" i="55"/>
  <c r="W215" i="55" l="1"/>
  <c r="I722" i="55"/>
  <c r="I926" i="55" s="1"/>
  <c r="I768" i="55"/>
  <c r="I972" i="55" s="1"/>
  <c r="I843" i="55"/>
  <c r="I1047" i="55" s="1"/>
  <c r="I818" i="55"/>
  <c r="I1022" i="55" s="1"/>
  <c r="I842" i="55"/>
  <c r="I1046" i="55" s="1"/>
  <c r="I741" i="55"/>
  <c r="I945" i="55" s="1"/>
  <c r="I754" i="55"/>
  <c r="I958" i="55" s="1"/>
  <c r="I762" i="55"/>
  <c r="I966" i="55" s="1"/>
  <c r="I724" i="55"/>
  <c r="I928" i="55" s="1"/>
  <c r="I729" i="55"/>
  <c r="I933" i="55" s="1"/>
  <c r="I742" i="55"/>
  <c r="I946" i="55" s="1"/>
  <c r="I826" i="55"/>
  <c r="I1030" i="55" s="1"/>
  <c r="I834" i="55"/>
  <c r="I1038" i="55" s="1"/>
  <c r="I808" i="55"/>
  <c r="I1012" i="55" s="1"/>
  <c r="I737" i="55"/>
  <c r="I941" i="55" s="1"/>
  <c r="I751" i="55"/>
  <c r="I955" i="55" s="1"/>
  <c r="I867" i="55"/>
  <c r="I1071" i="55" s="1"/>
  <c r="I872" i="55"/>
  <c r="I1076" i="55" s="1"/>
  <c r="I847" i="55"/>
  <c r="I1051" i="55" s="1"/>
  <c r="I890" i="55"/>
  <c r="I1094" i="55" s="1"/>
  <c r="I888" i="55"/>
  <c r="I1092" i="55" s="1"/>
  <c r="I855" i="55"/>
  <c r="I1059" i="55" s="1"/>
  <c r="I784" i="55"/>
  <c r="I988" i="55" s="1"/>
  <c r="I775" i="55"/>
  <c r="I979" i="55" s="1"/>
  <c r="I715" i="55"/>
  <c r="I919" i="55" s="1"/>
  <c r="I766" i="55"/>
  <c r="I970" i="55" s="1"/>
  <c r="I725" i="55"/>
  <c r="I929" i="55" s="1"/>
  <c r="I783" i="55"/>
  <c r="I987" i="55" s="1"/>
  <c r="I803" i="55"/>
  <c r="I1007" i="55" s="1"/>
  <c r="I816" i="55"/>
  <c r="I1020" i="55" s="1"/>
  <c r="I755" i="55"/>
  <c r="I959" i="55" s="1"/>
  <c r="I760" i="55"/>
  <c r="I964" i="55" s="1"/>
  <c r="I736" i="55"/>
  <c r="I940" i="55" s="1"/>
  <c r="I727" i="55"/>
  <c r="I931" i="55" s="1"/>
  <c r="I743" i="55"/>
  <c r="I947" i="55" s="1"/>
  <c r="I798" i="55"/>
  <c r="I1002" i="55" s="1"/>
  <c r="I785" i="55"/>
  <c r="I989" i="55" s="1"/>
  <c r="I813" i="55"/>
  <c r="I1017" i="55" s="1"/>
  <c r="I852" i="55"/>
  <c r="I1056" i="55" s="1"/>
  <c r="I857" i="55"/>
  <c r="I1061" i="55" s="1"/>
  <c r="I870" i="55"/>
  <c r="I1074" i="55" s="1"/>
  <c r="I883" i="55"/>
  <c r="I1087" i="55" s="1"/>
  <c r="I851" i="55"/>
  <c r="I1055" i="55" s="1"/>
  <c r="I848" i="55"/>
  <c r="I1052" i="55" s="1"/>
  <c r="I823" i="55"/>
  <c r="I1027" i="55" s="1"/>
  <c r="I749" i="55"/>
  <c r="I953" i="55" s="1"/>
  <c r="I721" i="55"/>
  <c r="I925" i="55" s="1"/>
  <c r="I748" i="55"/>
  <c r="I952" i="55" s="1"/>
  <c r="I723" i="55"/>
  <c r="I927" i="55" s="1"/>
  <c r="I819" i="55"/>
  <c r="I1023" i="55" s="1"/>
  <c r="I838" i="55"/>
  <c r="I1042" i="55" s="1"/>
  <c r="I837" i="55"/>
  <c r="I1041" i="55" s="1"/>
  <c r="I802" i="55"/>
  <c r="I1006" i="55" s="1"/>
  <c r="I815" i="55"/>
  <c r="I1019" i="55" s="1"/>
  <c r="I756" i="55"/>
  <c r="I960" i="55" s="1"/>
  <c r="I753" i="55"/>
  <c r="I957" i="55" s="1"/>
  <c r="I738" i="55"/>
  <c r="I942" i="55" s="1"/>
  <c r="I822" i="55"/>
  <c r="I1026" i="55" s="1"/>
  <c r="I825" i="55"/>
  <c r="I1029" i="55" s="1"/>
  <c r="I720" i="55"/>
  <c r="I924" i="55" s="1"/>
  <c r="I861" i="55"/>
  <c r="I1065" i="55" s="1"/>
  <c r="I873" i="55"/>
  <c r="I1077" i="55" s="1"/>
  <c r="I871" i="55"/>
  <c r="I1075" i="55" s="1"/>
  <c r="I868" i="55"/>
  <c r="I1072" i="55" s="1"/>
  <c r="I882" i="55"/>
  <c r="I1086" i="55" s="1"/>
  <c r="I886" i="55"/>
  <c r="I1090" i="55" s="1"/>
  <c r="I778" i="55"/>
  <c r="I982" i="55" s="1"/>
  <c r="I735" i="55"/>
  <c r="I939" i="55" s="1"/>
  <c r="I812" i="55"/>
  <c r="I1016" i="55" s="1"/>
  <c r="I805" i="55"/>
  <c r="I1009" i="55" s="1"/>
  <c r="I811" i="55"/>
  <c r="I1015" i="55" s="1"/>
  <c r="I804" i="55"/>
  <c r="I1008" i="55" s="1"/>
  <c r="I767" i="55"/>
  <c r="I971" i="55" s="1"/>
  <c r="I806" i="55"/>
  <c r="I1010" i="55" s="1"/>
  <c r="I732" i="55"/>
  <c r="I936" i="55" s="1"/>
  <c r="I839" i="55"/>
  <c r="I1043" i="55" s="1"/>
  <c r="I836" i="55"/>
  <c r="I1040" i="55" s="1"/>
  <c r="I712" i="55"/>
  <c r="I916" i="55" s="1"/>
  <c r="I814" i="55"/>
  <c r="I1018" i="55" s="1"/>
  <c r="I786" i="55"/>
  <c r="I990" i="55" s="1"/>
  <c r="I827" i="55"/>
  <c r="I1031" i="55" s="1"/>
  <c r="I733" i="55"/>
  <c r="I937" i="55" s="1"/>
  <c r="I771" i="55"/>
  <c r="I975" i="55" s="1"/>
  <c r="I846" i="55"/>
  <c r="I1050" i="55" s="1"/>
  <c r="I859" i="55"/>
  <c r="I1063" i="55" s="1"/>
  <c r="I864" i="55"/>
  <c r="I1068" i="55" s="1"/>
  <c r="I877" i="55"/>
  <c r="I1081" i="55" s="1"/>
  <c r="I875" i="55"/>
  <c r="I1079" i="55" s="1"/>
  <c r="I887" i="55"/>
  <c r="I1091" i="55" s="1"/>
  <c r="I793" i="55"/>
  <c r="I997" i="55" s="1"/>
  <c r="I758" i="55"/>
  <c r="I962" i="55" s="1"/>
  <c r="I718" i="55"/>
  <c r="I922" i="55" s="1"/>
  <c r="I757" i="55"/>
  <c r="I961" i="55" s="1"/>
  <c r="I719" i="55"/>
  <c r="I923" i="55" s="1"/>
  <c r="I840" i="55"/>
  <c r="I1044" i="55" s="1"/>
  <c r="I761" i="55"/>
  <c r="I965" i="55" s="1"/>
  <c r="I745" i="55"/>
  <c r="I949" i="55" s="1"/>
  <c r="I792" i="55"/>
  <c r="I996" i="55" s="1"/>
  <c r="I746" i="55"/>
  <c r="I950" i="55" s="1"/>
  <c r="I731" i="55"/>
  <c r="I935" i="55" s="1"/>
  <c r="I747" i="55"/>
  <c r="I951" i="55" s="1"/>
  <c r="I835" i="55"/>
  <c r="I1039" i="55" s="1"/>
  <c r="I824" i="55"/>
  <c r="I1028" i="55" s="1"/>
  <c r="I776" i="55"/>
  <c r="I980" i="55" s="1"/>
  <c r="I713" i="55"/>
  <c r="I917" i="55" s="1"/>
  <c r="I844" i="55"/>
  <c r="I1048" i="55" s="1"/>
  <c r="I884" i="55"/>
  <c r="I1088" i="55" s="1"/>
  <c r="I889" i="55"/>
  <c r="I1093" i="55" s="1"/>
  <c r="I849" i="55"/>
  <c r="I1053" i="55" s="1"/>
  <c r="I885" i="55"/>
  <c r="I1089" i="55" s="1"/>
  <c r="I860" i="55"/>
  <c r="I1064" i="55" s="1"/>
  <c r="I880" i="55"/>
  <c r="I1084" i="55" s="1"/>
  <c r="I829" i="55"/>
  <c r="I1033" i="55" s="1"/>
  <c r="I763" i="55"/>
  <c r="I967" i="55" s="1"/>
  <c r="I780" i="55"/>
  <c r="I984" i="55" s="1"/>
  <c r="I789" i="55"/>
  <c r="I993" i="55" s="1"/>
  <c r="I779" i="55"/>
  <c r="I983" i="55" s="1"/>
  <c r="I807" i="55"/>
  <c r="I1011" i="55" s="1"/>
  <c r="I750" i="55"/>
  <c r="I954" i="55" s="1"/>
  <c r="I787" i="55"/>
  <c r="I991" i="55" s="1"/>
  <c r="I801" i="55"/>
  <c r="I1005" i="55" s="1"/>
  <c r="I796" i="55"/>
  <c r="I1000" i="55" s="1"/>
  <c r="I790" i="55"/>
  <c r="I994" i="55" s="1"/>
  <c r="I809" i="55"/>
  <c r="I1013" i="55" s="1"/>
  <c r="I770" i="55"/>
  <c r="I974" i="55" s="1"/>
  <c r="I734" i="55"/>
  <c r="I938" i="55" s="1"/>
  <c r="I752" i="55"/>
  <c r="I956" i="55" s="1"/>
  <c r="I765" i="55"/>
  <c r="I969" i="55" s="1"/>
  <c r="I845" i="55"/>
  <c r="I1049" i="55" s="1"/>
  <c r="I893" i="55"/>
  <c r="I1097" i="55" s="1"/>
  <c r="I853" i="55"/>
  <c r="I1057" i="55" s="1"/>
  <c r="I858" i="55"/>
  <c r="I1062" i="55" s="1"/>
  <c r="I863" i="55"/>
  <c r="I1067" i="55" s="1"/>
  <c r="I869" i="55"/>
  <c r="I1073" i="55" s="1"/>
  <c r="I865" i="55"/>
  <c r="I1069" i="55" s="1"/>
  <c r="I841" i="55"/>
  <c r="I1045" i="55" s="1"/>
  <c r="I782" i="55"/>
  <c r="I986" i="55" s="1"/>
  <c r="I794" i="55"/>
  <c r="I998" i="55" s="1"/>
  <c r="I740" i="55"/>
  <c r="I944" i="55" s="1"/>
  <c r="I795" i="55"/>
  <c r="I999" i="55" s="1"/>
  <c r="I759" i="55"/>
  <c r="I963" i="55" s="1"/>
  <c r="I730" i="55"/>
  <c r="I934" i="55" s="1"/>
  <c r="I739" i="55"/>
  <c r="I943" i="55" s="1"/>
  <c r="I833" i="55"/>
  <c r="I1037" i="55" s="1"/>
  <c r="I820" i="55"/>
  <c r="I1024" i="55" s="1"/>
  <c r="I800" i="55"/>
  <c r="I1004" i="55" s="1"/>
  <c r="I797" i="55"/>
  <c r="I1001" i="55" s="1"/>
  <c r="I791" i="55"/>
  <c r="I995" i="55" s="1"/>
  <c r="I714" i="55"/>
  <c r="I918" i="55" s="1"/>
  <c r="I769" i="55"/>
  <c r="I973" i="55" s="1"/>
  <c r="I810" i="55"/>
  <c r="I1014" i="55" s="1"/>
  <c r="I894" i="55"/>
  <c r="I1098" i="55" s="1"/>
  <c r="I878" i="55"/>
  <c r="I1082" i="55" s="1"/>
  <c r="I891" i="55"/>
  <c r="I1095" i="55" s="1"/>
  <c r="I866" i="55"/>
  <c r="I1070" i="55" s="1"/>
  <c r="I856" i="55"/>
  <c r="I1060" i="55" s="1"/>
  <c r="I854" i="55"/>
  <c r="I1058" i="55" s="1"/>
  <c r="I892" i="55"/>
  <c r="I1096" i="55" s="1"/>
  <c r="I716" i="55"/>
  <c r="I920" i="55" s="1"/>
  <c r="I817" i="55"/>
  <c r="I1021" i="55" s="1"/>
  <c r="I830" i="55"/>
  <c r="I1034" i="55" s="1"/>
  <c r="I781" i="55"/>
  <c r="I985" i="55" s="1"/>
  <c r="I831" i="55"/>
  <c r="I1035" i="55" s="1"/>
  <c r="I788" i="55"/>
  <c r="I992" i="55" s="1"/>
  <c r="I726" i="55"/>
  <c r="I930" i="55" s="1"/>
  <c r="I728" i="55"/>
  <c r="I932" i="55" s="1"/>
  <c r="I744" i="55"/>
  <c r="I948" i="55" s="1"/>
  <c r="I828" i="55"/>
  <c r="I1032" i="55" s="1"/>
  <c r="I832" i="55"/>
  <c r="I1036" i="55" s="1"/>
  <c r="I821" i="55"/>
  <c r="I1025" i="55" s="1"/>
  <c r="I799" i="55"/>
  <c r="I1003" i="55" s="1"/>
  <c r="I764" i="55"/>
  <c r="I968" i="55" s="1"/>
  <c r="I717" i="55"/>
  <c r="I921" i="55" s="1"/>
  <c r="I777" i="55"/>
  <c r="I981" i="55" s="1"/>
  <c r="I874" i="55"/>
  <c r="I1078" i="55" s="1"/>
  <c r="I879" i="55"/>
  <c r="I1083" i="55" s="1"/>
  <c r="I876" i="55"/>
  <c r="I1080" i="55" s="1"/>
  <c r="I881" i="55"/>
  <c r="I1085" i="55" s="1"/>
  <c r="I850" i="55"/>
  <c r="I1054" i="55" s="1"/>
  <c r="I862" i="55"/>
  <c r="I1066" i="55" s="1"/>
  <c r="I700" i="55"/>
  <c r="I904" i="55" s="1"/>
  <c r="I701" i="55"/>
  <c r="I905" i="55" s="1"/>
  <c r="I702" i="55"/>
  <c r="I906" i="55" s="1"/>
  <c r="I695" i="55"/>
  <c r="I899" i="55" s="1"/>
  <c r="I696" i="55"/>
  <c r="I900" i="55" s="1"/>
  <c r="I694" i="55"/>
  <c r="I898" i="55" s="1"/>
  <c r="I699" i="55"/>
  <c r="I903" i="55" s="1"/>
  <c r="I697" i="55"/>
  <c r="I901" i="55" s="1"/>
  <c r="I698" i="55"/>
  <c r="I902" i="55" s="1"/>
  <c r="I774" i="55"/>
  <c r="I978" i="55" s="1"/>
  <c r="I773" i="55"/>
  <c r="I977" i="55" s="1"/>
  <c r="I772" i="55"/>
  <c r="I976" i="55" s="1"/>
  <c r="I691" i="55"/>
  <c r="I895" i="55" s="1"/>
  <c r="I692" i="55"/>
  <c r="I896" i="55" s="1"/>
  <c r="I693" i="55"/>
  <c r="I897" i="55" s="1"/>
  <c r="I1332" i="55"/>
  <c r="E37" i="49"/>
  <c r="G37" i="49"/>
  <c r="D38" i="49"/>
  <c r="B39" i="49"/>
  <c r="F38" i="49"/>
  <c r="AA38" i="55"/>
  <c r="AA36" i="55"/>
  <c r="M1331" i="55"/>
  <c r="AA33" i="55"/>
  <c r="AA35" i="55"/>
  <c r="M174" i="55"/>
  <c r="AA34" i="55"/>
  <c r="AA24" i="55"/>
  <c r="M106" i="55"/>
  <c r="AA32" i="55"/>
  <c r="M21" i="55"/>
  <c r="M19" i="55"/>
  <c r="M22" i="55"/>
  <c r="M168" i="55"/>
  <c r="M169" i="55"/>
  <c r="M238" i="55"/>
  <c r="M306" i="55"/>
  <c r="M1396" i="55" s="1"/>
  <c r="M579" i="55"/>
  <c r="M445" i="55"/>
  <c r="M241" i="55"/>
  <c r="AA37" i="55"/>
  <c r="M242" i="55"/>
  <c r="AA219" i="55"/>
  <c r="AA221" i="55"/>
  <c r="AA220" i="55"/>
  <c r="M216" i="55"/>
  <c r="M152" i="55"/>
  <c r="M153" i="55"/>
  <c r="M151" i="55"/>
  <c r="M217" i="55"/>
  <c r="M218" i="55"/>
  <c r="M215" i="55"/>
  <c r="I1304" i="55"/>
  <c r="E350" i="56"/>
  <c r="C285" i="55"/>
  <c r="E351" i="56"/>
  <c r="C286" i="55"/>
  <c r="E348" i="56"/>
  <c r="C283" i="55"/>
  <c r="C310" i="55"/>
  <c r="E349" i="56"/>
  <c r="C284" i="55"/>
  <c r="E284" i="56"/>
  <c r="C219" i="55"/>
  <c r="W219" i="55" s="1"/>
  <c r="E285" i="56"/>
  <c r="C220" i="55"/>
  <c r="W220" i="55" s="1"/>
  <c r="E286" i="56"/>
  <c r="C221" i="55"/>
  <c r="W221" i="55" s="1"/>
  <c r="I1270" i="55" l="1"/>
  <c r="I1613" i="55" s="1"/>
  <c r="I1286" i="55"/>
  <c r="I1629" i="55" s="1"/>
  <c r="I1287" i="55"/>
  <c r="I1630" i="55" s="1"/>
  <c r="I1269" i="55"/>
  <c r="I1612" i="55" s="1"/>
  <c r="I1268" i="55"/>
  <c r="I1611" i="55" s="1"/>
  <c r="I1259" i="55"/>
  <c r="I1602" i="55" s="1"/>
  <c r="I1301" i="55"/>
  <c r="I1644" i="55" s="1"/>
  <c r="I1276" i="55"/>
  <c r="I1619" i="55" s="1"/>
  <c r="I1266" i="55"/>
  <c r="I1609" i="55" s="1"/>
  <c r="I1291" i="55"/>
  <c r="I1634" i="55" s="1"/>
  <c r="I1275" i="55"/>
  <c r="I1618" i="55" s="1"/>
  <c r="I1267" i="55"/>
  <c r="I1610" i="55" s="1"/>
  <c r="I1289" i="55"/>
  <c r="I1632" i="55" s="1"/>
  <c r="I1281" i="55"/>
  <c r="I1624" i="55" s="1"/>
  <c r="I1297" i="55"/>
  <c r="I1640" i="55" s="1"/>
  <c r="I1277" i="55"/>
  <c r="I1620" i="55" s="1"/>
  <c r="I1272" i="55"/>
  <c r="I1615" i="55" s="1"/>
  <c r="I1295" i="55"/>
  <c r="I1638" i="55" s="1"/>
  <c r="I1258" i="55"/>
  <c r="I1601" i="55" s="1"/>
  <c r="I1262" i="55"/>
  <c r="I1605" i="55" s="1"/>
  <c r="I1290" i="55"/>
  <c r="I1633" i="55" s="1"/>
  <c r="I1264" i="55"/>
  <c r="I1607" i="55" s="1"/>
  <c r="I1256" i="55"/>
  <c r="I1599" i="55" s="1"/>
  <c r="I1283" i="55"/>
  <c r="I1626" i="55" s="1"/>
  <c r="I1284" i="55"/>
  <c r="I1627" i="55" s="1"/>
  <c r="I1285" i="55"/>
  <c r="I1628" i="55" s="1"/>
  <c r="I1293" i="55"/>
  <c r="I1636" i="55" s="1"/>
  <c r="I1279" i="55"/>
  <c r="I1622" i="55" s="1"/>
  <c r="I1278" i="55"/>
  <c r="I1621" i="55" s="1"/>
  <c r="I1273" i="55"/>
  <c r="I1616" i="55" s="1"/>
  <c r="I1265" i="55"/>
  <c r="I1608" i="55" s="1"/>
  <c r="I1254" i="55"/>
  <c r="I1597" i="55" s="1"/>
  <c r="I1296" i="55"/>
  <c r="I1639" i="55" s="1"/>
  <c r="I1263" i="55"/>
  <c r="I1606" i="55" s="1"/>
  <c r="I1255" i="55"/>
  <c r="I1598" i="55" s="1"/>
  <c r="I1282" i="55"/>
  <c r="I1625" i="55" s="1"/>
  <c r="I1300" i="55"/>
  <c r="I1643" i="55" s="1"/>
  <c r="I1288" i="55"/>
  <c r="I1631" i="55" s="1"/>
  <c r="I1292" i="55"/>
  <c r="I1635" i="55" s="1"/>
  <c r="I1280" i="55"/>
  <c r="I1623" i="55" s="1"/>
  <c r="I1260" i="55"/>
  <c r="I1603" i="55" s="1"/>
  <c r="I1257" i="55"/>
  <c r="I1600" i="55" s="1"/>
  <c r="I1261" i="55"/>
  <c r="I1604" i="55" s="1"/>
  <c r="I1302" i="55"/>
  <c r="I1645" i="55" s="1"/>
  <c r="I1274" i="55"/>
  <c r="I1617" i="55" s="1"/>
  <c r="I1298" i="55"/>
  <c r="I1641" i="55" s="1"/>
  <c r="I1294" i="55"/>
  <c r="I1637" i="55" s="1"/>
  <c r="I1271" i="55"/>
  <c r="I1614" i="55" s="1"/>
  <c r="I1299" i="55"/>
  <c r="I1642" i="55" s="1"/>
  <c r="I707" i="55"/>
  <c r="I911" i="55" s="1"/>
  <c r="I708" i="55"/>
  <c r="I912" i="55" s="1"/>
  <c r="I706" i="55"/>
  <c r="I910" i="55" s="1"/>
  <c r="I703" i="55"/>
  <c r="I907" i="55" s="1"/>
  <c r="I704" i="55"/>
  <c r="I908" i="55" s="1"/>
  <c r="I705" i="55"/>
  <c r="I909" i="55" s="1"/>
  <c r="I711" i="55"/>
  <c r="I915" i="55" s="1"/>
  <c r="I709" i="55"/>
  <c r="I913" i="55" s="1"/>
  <c r="I710" i="55"/>
  <c r="I914" i="55" s="1"/>
  <c r="I1132" i="55"/>
  <c r="I1475" i="55" s="1"/>
  <c r="I1154" i="55"/>
  <c r="I1497" i="55" s="1"/>
  <c r="I1167" i="55"/>
  <c r="I1510" i="55" s="1"/>
  <c r="I1141" i="55"/>
  <c r="I1484" i="55" s="1"/>
  <c r="I1173" i="55"/>
  <c r="I1516" i="55" s="1"/>
  <c r="I1172" i="55"/>
  <c r="I1515" i="55" s="1"/>
  <c r="I1147" i="55"/>
  <c r="I1490" i="55" s="1"/>
  <c r="I1229" i="55"/>
  <c r="I1572" i="55" s="1"/>
  <c r="I1208" i="55"/>
  <c r="I1551" i="55" s="1"/>
  <c r="I1227" i="55"/>
  <c r="I1570" i="55" s="1"/>
  <c r="I1216" i="55"/>
  <c r="I1559" i="55" s="1"/>
  <c r="I1219" i="55"/>
  <c r="I1562" i="55" s="1"/>
  <c r="I1246" i="55"/>
  <c r="I1589" i="55" s="1"/>
  <c r="I1211" i="55"/>
  <c r="I1554" i="55" s="1"/>
  <c r="I1201" i="55"/>
  <c r="I1544" i="55" s="1"/>
  <c r="I1203" i="55"/>
  <c r="I1546" i="55" s="1"/>
  <c r="I1140" i="55"/>
  <c r="I1483" i="55" s="1"/>
  <c r="I1159" i="55"/>
  <c r="I1502" i="55" s="1"/>
  <c r="I1124" i="55"/>
  <c r="I1467" i="55" s="1"/>
  <c r="I1169" i="55"/>
  <c r="I1512" i="55" s="1"/>
  <c r="I1168" i="55"/>
  <c r="I1511" i="55" s="1"/>
  <c r="I1158" i="55"/>
  <c r="I1501" i="55" s="1"/>
  <c r="I1133" i="55"/>
  <c r="I1476" i="55" s="1"/>
  <c r="I1228" i="55"/>
  <c r="I1571" i="55" s="1"/>
  <c r="I1194" i="55"/>
  <c r="I1537" i="55" s="1"/>
  <c r="I1217" i="55"/>
  <c r="I1560" i="55" s="1"/>
  <c r="I1220" i="55"/>
  <c r="I1563" i="55" s="1"/>
  <c r="I1247" i="55"/>
  <c r="I1590" i="55" s="1"/>
  <c r="I1212" i="55"/>
  <c r="I1555" i="55" s="1"/>
  <c r="I1202" i="55"/>
  <c r="I1545" i="55" s="1"/>
  <c r="I1226" i="55"/>
  <c r="I1569" i="55" s="1"/>
  <c r="I1225" i="55"/>
  <c r="I1568" i="55" s="1"/>
  <c r="I1125" i="55"/>
  <c r="I1468" i="55" s="1"/>
  <c r="I1166" i="55"/>
  <c r="I1509" i="55" s="1"/>
  <c r="I1174" i="55"/>
  <c r="I1517" i="55" s="1"/>
  <c r="I1137" i="55"/>
  <c r="I1480" i="55" s="1"/>
  <c r="I1136" i="55"/>
  <c r="I1479" i="55" s="1"/>
  <c r="I1135" i="55"/>
  <c r="I1478" i="55" s="1"/>
  <c r="I1138" i="55"/>
  <c r="I1481" i="55" s="1"/>
  <c r="I1193" i="55"/>
  <c r="I1536" i="55" s="1"/>
  <c r="I1207" i="55"/>
  <c r="I1550" i="55" s="1"/>
  <c r="I1221" i="55"/>
  <c r="I1564" i="55" s="1"/>
  <c r="I1248" i="55"/>
  <c r="I1591" i="55" s="1"/>
  <c r="I1210" i="55"/>
  <c r="I1553" i="55" s="1"/>
  <c r="I1231" i="55"/>
  <c r="I1574" i="55" s="1"/>
  <c r="I1213" i="55"/>
  <c r="I1556" i="55" s="1"/>
  <c r="I1252" i="55"/>
  <c r="I1595" i="55" s="1"/>
  <c r="I1218" i="55"/>
  <c r="I1561" i="55" s="1"/>
  <c r="I1148" i="55"/>
  <c r="I1491" i="55" s="1"/>
  <c r="I1126" i="55"/>
  <c r="I1469" i="55" s="1"/>
  <c r="I1146" i="55"/>
  <c r="I1489" i="55" s="1"/>
  <c r="I1153" i="55"/>
  <c r="I1496" i="55" s="1"/>
  <c r="I1155" i="55"/>
  <c r="I1498" i="55" s="1"/>
  <c r="I1149" i="55"/>
  <c r="I1492" i="55" s="1"/>
  <c r="I1134" i="55"/>
  <c r="I1477" i="55" s="1"/>
  <c r="I1131" i="55"/>
  <c r="I1474" i="55" s="1"/>
  <c r="I1192" i="55"/>
  <c r="I1535" i="55" s="1"/>
  <c r="I1185" i="55"/>
  <c r="I1528" i="55" s="1"/>
  <c r="I1189" i="55"/>
  <c r="I1532" i="55" s="1"/>
  <c r="I1251" i="55"/>
  <c r="I1594" i="55" s="1"/>
  <c r="I1232" i="55"/>
  <c r="I1575" i="55" s="1"/>
  <c r="I1214" i="55"/>
  <c r="I1557" i="55" s="1"/>
  <c r="I1253" i="55"/>
  <c r="I1596" i="55" s="1"/>
  <c r="I1188" i="55"/>
  <c r="I1531" i="55" s="1"/>
  <c r="I1187" i="55"/>
  <c r="I1530" i="55" s="1"/>
  <c r="I1163" i="55"/>
  <c r="I1506" i="55" s="1"/>
  <c r="I1175" i="55"/>
  <c r="I1518" i="55" s="1"/>
  <c r="I1123" i="55"/>
  <c r="I1466" i="55" s="1"/>
  <c r="I1178" i="55"/>
  <c r="I1521" i="55" s="1"/>
  <c r="I1177" i="55"/>
  <c r="I1520" i="55" s="1"/>
  <c r="I1179" i="55"/>
  <c r="I1522" i="55" s="1"/>
  <c r="I1129" i="55"/>
  <c r="I1472" i="55" s="1"/>
  <c r="I1127" i="55"/>
  <c r="I1470" i="55" s="1"/>
  <c r="I1197" i="55"/>
  <c r="I1540" i="55" s="1"/>
  <c r="I1184" i="55"/>
  <c r="I1527" i="55" s="1"/>
  <c r="I1249" i="55"/>
  <c r="I1592" i="55" s="1"/>
  <c r="I1233" i="55"/>
  <c r="I1576" i="55" s="1"/>
  <c r="I1215" i="55"/>
  <c r="I1558" i="55" s="1"/>
  <c r="I1186" i="55"/>
  <c r="I1529" i="55" s="1"/>
  <c r="I1191" i="55"/>
  <c r="I1534" i="55" s="1"/>
  <c r="I1190" i="55"/>
  <c r="I1533" i="55" s="1"/>
  <c r="I1171" i="55"/>
  <c r="I1514" i="55" s="1"/>
  <c r="I1160" i="55"/>
  <c r="I1503" i="55" s="1"/>
  <c r="I1142" i="55"/>
  <c r="I1485" i="55" s="1"/>
  <c r="I1165" i="55"/>
  <c r="I1508" i="55" s="1"/>
  <c r="I1162" i="55"/>
  <c r="I1505" i="55" s="1"/>
  <c r="I1164" i="55"/>
  <c r="I1507" i="55" s="1"/>
  <c r="I1128" i="55"/>
  <c r="I1471" i="55" s="1"/>
  <c r="I1176" i="55"/>
  <c r="I1519" i="55" s="1"/>
  <c r="I1196" i="55"/>
  <c r="I1539" i="55" s="1"/>
  <c r="I1183" i="55"/>
  <c r="I1526" i="55" s="1"/>
  <c r="I1243" i="55"/>
  <c r="I1586" i="55" s="1"/>
  <c r="I1237" i="55"/>
  <c r="I1580" i="55" s="1"/>
  <c r="I1198" i="55"/>
  <c r="I1541" i="55" s="1"/>
  <c r="I1204" i="55"/>
  <c r="I1547" i="55" s="1"/>
  <c r="I1235" i="55"/>
  <c r="I1578" i="55" s="1"/>
  <c r="I1240" i="55"/>
  <c r="I1583" i="55" s="1"/>
  <c r="I1250" i="55"/>
  <c r="I1593" i="55" s="1"/>
  <c r="I1121" i="55"/>
  <c r="I1464" i="55" s="1"/>
  <c r="I1139" i="55"/>
  <c r="I1482" i="55" s="1"/>
  <c r="I1170" i="55"/>
  <c r="I1513" i="55" s="1"/>
  <c r="I1145" i="55"/>
  <c r="I1488" i="55" s="1"/>
  <c r="I1144" i="55"/>
  <c r="I1487" i="55" s="1"/>
  <c r="I1130" i="55"/>
  <c r="I1473" i="55" s="1"/>
  <c r="I1157" i="55"/>
  <c r="I1500" i="55" s="1"/>
  <c r="I1156" i="55"/>
  <c r="I1499" i="55" s="1"/>
  <c r="I1195" i="55"/>
  <c r="I1538" i="55" s="1"/>
  <c r="I1244" i="55"/>
  <c r="I1587" i="55" s="1"/>
  <c r="I1238" i="55"/>
  <c r="I1581" i="55" s="1"/>
  <c r="I1199" i="55"/>
  <c r="I1542" i="55" s="1"/>
  <c r="I1205" i="55"/>
  <c r="I1548" i="55" s="1"/>
  <c r="I1236" i="55"/>
  <c r="I1579" i="55" s="1"/>
  <c r="I1241" i="55"/>
  <c r="I1584" i="55" s="1"/>
  <c r="I1223" i="55"/>
  <c r="I1566" i="55" s="1"/>
  <c r="I1222" i="55"/>
  <c r="I1565" i="55" s="1"/>
  <c r="I1161" i="55"/>
  <c r="I1504" i="55" s="1"/>
  <c r="I1143" i="55"/>
  <c r="I1486" i="55" s="1"/>
  <c r="I1120" i="55"/>
  <c r="I1463" i="55" s="1"/>
  <c r="I1152" i="55"/>
  <c r="I1495" i="55" s="1"/>
  <c r="I1151" i="55"/>
  <c r="I1494" i="55" s="1"/>
  <c r="I1150" i="55"/>
  <c r="I1493" i="55" s="1"/>
  <c r="I1122" i="55"/>
  <c r="I1465" i="55" s="1"/>
  <c r="I1230" i="55"/>
  <c r="I1573" i="55" s="1"/>
  <c r="I1209" i="55"/>
  <c r="I1552" i="55" s="1"/>
  <c r="I1239" i="55"/>
  <c r="I1582" i="55" s="1"/>
  <c r="I1200" i="55"/>
  <c r="I1543" i="55" s="1"/>
  <c r="I1206" i="55"/>
  <c r="I1549" i="55" s="1"/>
  <c r="I1234" i="55"/>
  <c r="I1577" i="55" s="1"/>
  <c r="I1242" i="55"/>
  <c r="I1585" i="55" s="1"/>
  <c r="I1224" i="55"/>
  <c r="I1567" i="55" s="1"/>
  <c r="I1245" i="55"/>
  <c r="I1588" i="55" s="1"/>
  <c r="I1102" i="55"/>
  <c r="I1445" i="55" s="1"/>
  <c r="I1103" i="55"/>
  <c r="I1446" i="55" s="1"/>
  <c r="I1104" i="55"/>
  <c r="I1447" i="55" s="1"/>
  <c r="I1180" i="55"/>
  <c r="I1523" i="55" s="1"/>
  <c r="I1181" i="55"/>
  <c r="I1524" i="55" s="1"/>
  <c r="I1182" i="55"/>
  <c r="I1525" i="55" s="1"/>
  <c r="I1107" i="55"/>
  <c r="I1450" i="55" s="1"/>
  <c r="I1105" i="55"/>
  <c r="I1448" i="55" s="1"/>
  <c r="I1106" i="55"/>
  <c r="I1449" i="55" s="1"/>
  <c r="I1099" i="55"/>
  <c r="I1442" i="55" s="1"/>
  <c r="I1100" i="55"/>
  <c r="I1443" i="55" s="1"/>
  <c r="I1101" i="55"/>
  <c r="I1444" i="55" s="1"/>
  <c r="I1108" i="55"/>
  <c r="I1451" i="55" s="1"/>
  <c r="I1109" i="55"/>
  <c r="I1452" i="55" s="1"/>
  <c r="I1110" i="55"/>
  <c r="I1453" i="55" s="1"/>
  <c r="G38" i="49"/>
  <c r="E38" i="49"/>
  <c r="F39" i="49"/>
  <c r="B40" i="49"/>
  <c r="D39" i="49"/>
  <c r="AA169" i="55"/>
  <c r="AA101" i="55"/>
  <c r="AA19" i="55"/>
  <c r="AA173" i="55"/>
  <c r="AA105" i="55"/>
  <c r="AA160" i="55"/>
  <c r="AA92" i="55"/>
  <c r="AA170" i="55"/>
  <c r="AA102" i="55"/>
  <c r="AA21" i="55"/>
  <c r="AA22" i="55"/>
  <c r="M1329" i="55"/>
  <c r="AA171" i="55"/>
  <c r="AA103" i="55"/>
  <c r="AA172" i="55"/>
  <c r="AA104" i="55"/>
  <c r="AA100" i="55"/>
  <c r="AA168" i="55"/>
  <c r="AA174" i="55"/>
  <c r="AA106" i="55"/>
  <c r="M310" i="55"/>
  <c r="M1400" i="55" s="1"/>
  <c r="I1400" i="55"/>
  <c r="I1374" i="55"/>
  <c r="M284" i="55"/>
  <c r="M1374" i="55" s="1"/>
  <c r="M221" i="55"/>
  <c r="M219" i="55"/>
  <c r="I1376" i="55"/>
  <c r="M286" i="55"/>
  <c r="M1376" i="55" s="1"/>
  <c r="M220" i="55"/>
  <c r="I1375" i="55"/>
  <c r="M285" i="55"/>
  <c r="M1375" i="55" s="1"/>
  <c r="I1373" i="55"/>
  <c r="M283" i="55"/>
  <c r="M1373" i="55" s="1"/>
  <c r="E354" i="56"/>
  <c r="C289" i="55"/>
  <c r="E352" i="56"/>
  <c r="C287" i="55"/>
  <c r="C378" i="55"/>
  <c r="E419" i="56"/>
  <c r="C354" i="55"/>
  <c r="E353" i="56"/>
  <c r="C288" i="55"/>
  <c r="E417" i="56"/>
  <c r="C352" i="55"/>
  <c r="E416" i="56"/>
  <c r="C351" i="55"/>
  <c r="E418" i="56"/>
  <c r="C353" i="55"/>
  <c r="I1111" i="55" l="1"/>
  <c r="I1454" i="55" s="1"/>
  <c r="I1112" i="55"/>
  <c r="I1455" i="55" s="1"/>
  <c r="I1113" i="55"/>
  <c r="I1456" i="55" s="1"/>
  <c r="I1115" i="55"/>
  <c r="I1458" i="55" s="1"/>
  <c r="I1116" i="55"/>
  <c r="I1459" i="55" s="1"/>
  <c r="I1114" i="55"/>
  <c r="I1457" i="55" s="1"/>
  <c r="I1117" i="55"/>
  <c r="I1460" i="55" s="1"/>
  <c r="I1118" i="55"/>
  <c r="I1461" i="55" s="1"/>
  <c r="I1119" i="55"/>
  <c r="I1462" i="55" s="1"/>
  <c r="B41" i="49"/>
  <c r="F40" i="49"/>
  <c r="D40" i="49"/>
  <c r="G39" i="49"/>
  <c r="E39" i="49"/>
  <c r="AA90" i="55"/>
  <c r="AA158" i="55"/>
  <c r="AA89" i="55"/>
  <c r="AA157" i="55"/>
  <c r="AA228" i="55"/>
  <c r="AA237" i="55"/>
  <c r="AA236" i="55"/>
  <c r="AA240" i="55"/>
  <c r="AA239" i="55"/>
  <c r="AA87" i="55"/>
  <c r="AA155" i="55"/>
  <c r="AA242" i="55"/>
  <c r="AA238" i="55"/>
  <c r="AA241" i="55"/>
  <c r="M378" i="55"/>
  <c r="I1377" i="55"/>
  <c r="M287" i="55"/>
  <c r="M1377" i="55" s="1"/>
  <c r="M353" i="55"/>
  <c r="M354" i="55"/>
  <c r="I1378" i="55"/>
  <c r="M288" i="55"/>
  <c r="M1378" i="55" s="1"/>
  <c r="I1379" i="55"/>
  <c r="M289" i="55"/>
  <c r="M1379" i="55" s="1"/>
  <c r="M352" i="55"/>
  <c r="M351" i="55"/>
  <c r="E486" i="56"/>
  <c r="C421" i="55"/>
  <c r="E485" i="56"/>
  <c r="C420" i="55"/>
  <c r="E487" i="56"/>
  <c r="C422" i="55"/>
  <c r="E420" i="56"/>
  <c r="O675" i="56" s="1"/>
  <c r="Q675" i="56" s="1"/>
  <c r="I678" i="55" s="1"/>
  <c r="C355" i="55"/>
  <c r="E484" i="56"/>
  <c r="C419" i="55"/>
  <c r="E421" i="56"/>
  <c r="C356" i="55"/>
  <c r="C446" i="55"/>
  <c r="E422" i="56"/>
  <c r="C357" i="55"/>
  <c r="O627" i="56" l="1"/>
  <c r="Q627" i="56" s="1"/>
  <c r="I630" i="55" s="1"/>
  <c r="O645" i="56"/>
  <c r="Q645" i="56" s="1"/>
  <c r="I648" i="55" s="1"/>
  <c r="O671" i="56"/>
  <c r="Q671" i="56" s="1"/>
  <c r="I674" i="55" s="1"/>
  <c r="O641" i="56"/>
  <c r="Q641" i="56" s="1"/>
  <c r="I644" i="55" s="1"/>
  <c r="O682" i="56"/>
  <c r="Q682" i="56" s="1"/>
  <c r="I685" i="55" s="1"/>
  <c r="O643" i="56"/>
  <c r="Q643" i="56" s="1"/>
  <c r="I646" i="55" s="1"/>
  <c r="O684" i="56"/>
  <c r="Q684" i="56" s="1"/>
  <c r="I687" i="55" s="1"/>
  <c r="O633" i="56"/>
  <c r="Q633" i="56" s="1"/>
  <c r="I636" i="55" s="1"/>
  <c r="O631" i="56"/>
  <c r="Q631" i="56" s="1"/>
  <c r="I634" i="55" s="1"/>
  <c r="O634" i="56"/>
  <c r="Q634" i="56" s="1"/>
  <c r="I637" i="55" s="1"/>
  <c r="O646" i="56"/>
  <c r="Q646" i="56" s="1"/>
  <c r="I649" i="55" s="1"/>
  <c r="O686" i="56"/>
  <c r="Q686" i="56" s="1"/>
  <c r="I689" i="55" s="1"/>
  <c r="O653" i="56"/>
  <c r="Q653" i="56" s="1"/>
  <c r="I656" i="55" s="1"/>
  <c r="O644" i="56"/>
  <c r="Q644" i="56" s="1"/>
  <c r="I647" i="55" s="1"/>
  <c r="O648" i="56"/>
  <c r="Q648" i="56" s="1"/>
  <c r="I651" i="55" s="1"/>
  <c r="O654" i="56"/>
  <c r="Q654" i="56" s="1"/>
  <c r="I657" i="55" s="1"/>
  <c r="O651" i="56"/>
  <c r="Q651" i="56" s="1"/>
  <c r="I654" i="55" s="1"/>
  <c r="O655" i="56"/>
  <c r="Q655" i="56" s="1"/>
  <c r="I658" i="55" s="1"/>
  <c r="O650" i="56"/>
  <c r="Q650" i="56" s="1"/>
  <c r="I653" i="55" s="1"/>
  <c r="O657" i="56"/>
  <c r="Q657" i="56" s="1"/>
  <c r="I660" i="55" s="1"/>
  <c r="O647" i="56"/>
  <c r="Q647" i="56" s="1"/>
  <c r="I650" i="55" s="1"/>
  <c r="O649" i="56"/>
  <c r="Q649" i="56" s="1"/>
  <c r="I652" i="55" s="1"/>
  <c r="O658" i="56"/>
  <c r="Q658" i="56" s="1"/>
  <c r="I661" i="55" s="1"/>
  <c r="O665" i="56"/>
  <c r="Q665" i="56" s="1"/>
  <c r="I668" i="55" s="1"/>
  <c r="O656" i="56"/>
  <c r="Q656" i="56" s="1"/>
  <c r="I659" i="55" s="1"/>
  <c r="O663" i="56"/>
  <c r="Q663" i="56" s="1"/>
  <c r="I666" i="55" s="1"/>
  <c r="O661" i="56"/>
  <c r="Q661" i="56" s="1"/>
  <c r="I664" i="55" s="1"/>
  <c r="O662" i="56"/>
  <c r="Q662" i="56" s="1"/>
  <c r="I665" i="55" s="1"/>
  <c r="O659" i="56"/>
  <c r="Q659" i="56" s="1"/>
  <c r="I662" i="55" s="1"/>
  <c r="O652" i="56"/>
  <c r="Q652" i="56" s="1"/>
  <c r="I655" i="55" s="1"/>
  <c r="O667" i="56"/>
  <c r="Q667" i="56" s="1"/>
  <c r="I670" i="55" s="1"/>
  <c r="O674" i="56"/>
  <c r="Q674" i="56" s="1"/>
  <c r="I677" i="55" s="1"/>
  <c r="O683" i="56"/>
  <c r="Q683" i="56" s="1"/>
  <c r="I686" i="55" s="1"/>
  <c r="O668" i="56"/>
  <c r="Q668" i="56" s="1"/>
  <c r="I671" i="55" s="1"/>
  <c r="O687" i="56"/>
  <c r="Q687" i="56" s="1"/>
  <c r="I690" i="55" s="1"/>
  <c r="O664" i="56"/>
  <c r="Q664" i="56" s="1"/>
  <c r="I667" i="55" s="1"/>
  <c r="O670" i="56"/>
  <c r="Q670" i="56" s="1"/>
  <c r="I673" i="55" s="1"/>
  <c r="O666" i="56"/>
  <c r="Q666" i="56" s="1"/>
  <c r="I669" i="55" s="1"/>
  <c r="O660" i="56"/>
  <c r="Q660" i="56" s="1"/>
  <c r="I663" i="55" s="1"/>
  <c r="O672" i="56"/>
  <c r="Q672" i="56" s="1"/>
  <c r="I675" i="55" s="1"/>
  <c r="O632" i="56"/>
  <c r="Q632" i="56" s="1"/>
  <c r="I635" i="55" s="1"/>
  <c r="O679" i="56"/>
  <c r="Q679" i="56" s="1"/>
  <c r="I682" i="55" s="1"/>
  <c r="O678" i="56"/>
  <c r="Q678" i="56" s="1"/>
  <c r="I681" i="55" s="1"/>
  <c r="O676" i="56"/>
  <c r="Q676" i="56" s="1"/>
  <c r="I679" i="55" s="1"/>
  <c r="O677" i="56"/>
  <c r="Q677" i="56" s="1"/>
  <c r="I680" i="55" s="1"/>
  <c r="O637" i="56"/>
  <c r="Q637" i="56" s="1"/>
  <c r="I640" i="55" s="1"/>
  <c r="O669" i="56"/>
  <c r="Q669" i="56" s="1"/>
  <c r="I672" i="55" s="1"/>
  <c r="O673" i="56"/>
  <c r="Q673" i="56" s="1"/>
  <c r="I676" i="55" s="1"/>
  <c r="O640" i="56"/>
  <c r="Q640" i="56" s="1"/>
  <c r="I643" i="55" s="1"/>
  <c r="O642" i="56"/>
  <c r="Q642" i="56" s="1"/>
  <c r="I645" i="55" s="1"/>
  <c r="O680" i="56"/>
  <c r="Q680" i="56" s="1"/>
  <c r="I683" i="55" s="1"/>
  <c r="O629" i="56"/>
  <c r="Q629" i="56" s="1"/>
  <c r="I632" i="55" s="1"/>
  <c r="O630" i="56"/>
  <c r="Q630" i="56" s="1"/>
  <c r="I633" i="55" s="1"/>
  <c r="O638" i="56"/>
  <c r="Q638" i="56" s="1"/>
  <c r="I641" i="55" s="1"/>
  <c r="O628" i="56"/>
  <c r="Q628" i="56" s="1"/>
  <c r="I631" i="55" s="1"/>
  <c r="O639" i="56"/>
  <c r="Q639" i="56" s="1"/>
  <c r="I642" i="55" s="1"/>
  <c r="O636" i="56"/>
  <c r="Q636" i="56" s="1"/>
  <c r="I639" i="55" s="1"/>
  <c r="O635" i="56"/>
  <c r="Q635" i="56" s="1"/>
  <c r="I638" i="55" s="1"/>
  <c r="O681" i="56"/>
  <c r="Q681" i="56" s="1"/>
  <c r="I684" i="55" s="1"/>
  <c r="O685" i="56"/>
  <c r="Q685" i="56" s="1"/>
  <c r="I688" i="55" s="1"/>
  <c r="E40" i="49"/>
  <c r="G40" i="49"/>
  <c r="B42" i="49"/>
  <c r="D41" i="49"/>
  <c r="F41" i="49"/>
  <c r="AA225" i="55"/>
  <c r="AA223" i="55"/>
  <c r="AA226" i="55"/>
  <c r="M446" i="55"/>
  <c r="M356" i="55"/>
  <c r="M420" i="55"/>
  <c r="M355" i="55"/>
  <c r="M419" i="55"/>
  <c r="M421" i="55"/>
  <c r="M357" i="55"/>
  <c r="M422" i="55"/>
  <c r="E490" i="56"/>
  <c r="C425" i="55"/>
  <c r="E489" i="56"/>
  <c r="C424" i="55"/>
  <c r="E488" i="56"/>
  <c r="C423" i="55"/>
  <c r="E553" i="56"/>
  <c r="E621" i="56" s="1"/>
  <c r="C488" i="55"/>
  <c r="C514" i="55"/>
  <c r="E552" i="56"/>
  <c r="E620" i="56" s="1"/>
  <c r="C487" i="55"/>
  <c r="E555" i="56"/>
  <c r="E623" i="56" s="1"/>
  <c r="C490" i="55"/>
  <c r="E554" i="56"/>
  <c r="E622" i="56" s="1"/>
  <c r="C489" i="55"/>
  <c r="I1305" i="55"/>
  <c r="I1308" i="55"/>
  <c r="I1307" i="55"/>
  <c r="I1309" i="55"/>
  <c r="I1310" i="55"/>
  <c r="I1306" i="55"/>
  <c r="C626" i="55" l="1"/>
  <c r="M626" i="55" s="1"/>
  <c r="O623" i="56"/>
  <c r="Q623" i="56" s="1"/>
  <c r="I626" i="55" s="1"/>
  <c r="C623" i="55"/>
  <c r="M623" i="55" s="1"/>
  <c r="O620" i="56"/>
  <c r="Q620" i="56" s="1"/>
  <c r="I623" i="55" s="1"/>
  <c r="C624" i="55"/>
  <c r="M624" i="55" s="1"/>
  <c r="O621" i="56"/>
  <c r="Q621" i="56" s="1"/>
  <c r="I624" i="55" s="1"/>
  <c r="C625" i="55"/>
  <c r="M625" i="55" s="1"/>
  <c r="O622" i="56"/>
  <c r="Q622" i="56" s="1"/>
  <c r="I625" i="55" s="1"/>
  <c r="E41" i="49"/>
  <c r="G41" i="49"/>
  <c r="B43" i="49"/>
  <c r="D42" i="49"/>
  <c r="F42" i="49"/>
  <c r="M514" i="55"/>
  <c r="M489" i="55"/>
  <c r="M424" i="55"/>
  <c r="M487" i="55"/>
  <c r="M488" i="55"/>
  <c r="M490" i="55"/>
  <c r="M423" i="55"/>
  <c r="M425" i="55"/>
  <c r="C557" i="55"/>
  <c r="C555" i="55"/>
  <c r="C556" i="55"/>
  <c r="E557" i="56"/>
  <c r="E625" i="56" s="1"/>
  <c r="C492" i="55"/>
  <c r="C558" i="55"/>
  <c r="C582" i="55"/>
  <c r="E556" i="56"/>
  <c r="E624" i="56" s="1"/>
  <c r="C491" i="55"/>
  <c r="E558" i="56"/>
  <c r="E626" i="56" s="1"/>
  <c r="C493" i="55"/>
  <c r="C629" i="55" l="1"/>
  <c r="M629" i="55" s="1"/>
  <c r="O626" i="56"/>
  <c r="Q626" i="56" s="1"/>
  <c r="I629" i="55" s="1"/>
  <c r="C627" i="55"/>
  <c r="M627" i="55" s="1"/>
  <c r="O624" i="56"/>
  <c r="Q624" i="56" s="1"/>
  <c r="I627" i="55" s="1"/>
  <c r="C628" i="55"/>
  <c r="M628" i="55" s="1"/>
  <c r="O625" i="56"/>
  <c r="Q625" i="56" s="1"/>
  <c r="I628" i="55" s="1"/>
  <c r="G42" i="49"/>
  <c r="E42" i="49"/>
  <c r="F43" i="49"/>
  <c r="B44" i="49"/>
  <c r="D43" i="49"/>
  <c r="M582" i="55"/>
  <c r="M493" i="55"/>
  <c r="M492" i="55"/>
  <c r="M555" i="55"/>
  <c r="M491" i="55"/>
  <c r="M558" i="55"/>
  <c r="M556" i="55"/>
  <c r="M557" i="55"/>
  <c r="C561" i="55"/>
  <c r="C560" i="55"/>
  <c r="C559" i="55"/>
  <c r="F44" i="49" l="1"/>
  <c r="B45" i="49"/>
  <c r="D44" i="49"/>
  <c r="E43" i="49"/>
  <c r="G43" i="49"/>
  <c r="M1332" i="55"/>
  <c r="M1305" i="55"/>
  <c r="M1304" i="55"/>
  <c r="M1306" i="55"/>
  <c r="M1307" i="55"/>
  <c r="M559" i="55"/>
  <c r="M560" i="55"/>
  <c r="M561" i="55"/>
  <c r="D45" i="49" l="1"/>
  <c r="B46" i="49"/>
  <c r="F45" i="49"/>
  <c r="E44" i="49"/>
  <c r="G44" i="49"/>
  <c r="M1309" i="55"/>
  <c r="M1308" i="55"/>
  <c r="M1310" i="55"/>
  <c r="E45" i="49" l="1"/>
  <c r="G45" i="49"/>
  <c r="D46" i="49"/>
  <c r="B47" i="49"/>
  <c r="F46" i="49"/>
  <c r="G46" i="49" l="1"/>
  <c r="E46" i="49"/>
  <c r="F47" i="49"/>
  <c r="D47" i="49"/>
  <c r="B48" i="49"/>
  <c r="B49" i="49" l="1"/>
  <c r="F48" i="49"/>
  <c r="D48" i="49"/>
  <c r="G47" i="49"/>
  <c r="E47" i="49"/>
  <c r="E48" i="49" l="1"/>
  <c r="G48" i="49"/>
  <c r="B50" i="49"/>
  <c r="D49" i="49"/>
  <c r="F49" i="49"/>
  <c r="E49" i="49" l="1"/>
  <c r="G49" i="49"/>
  <c r="B51" i="49"/>
  <c r="D50" i="49"/>
  <c r="F50" i="49"/>
  <c r="G50" i="49" l="1"/>
  <c r="E50" i="49"/>
  <c r="F51" i="49"/>
  <c r="D51" i="49"/>
  <c r="B52" i="49"/>
  <c r="F52" i="49" l="1"/>
  <c r="D52" i="49"/>
  <c r="B53" i="49"/>
  <c r="G51" i="49"/>
  <c r="E51" i="49"/>
  <c r="D53" i="49" l="1"/>
  <c r="B54" i="49"/>
  <c r="F53" i="49"/>
  <c r="E52" i="49"/>
  <c r="G52" i="49"/>
  <c r="G53" i="49" l="1"/>
  <c r="E53" i="49"/>
  <c r="D54" i="49"/>
  <c r="B55" i="49"/>
  <c r="F54" i="49"/>
  <c r="G54" i="49" l="1"/>
  <c r="E54" i="49"/>
  <c r="F55" i="49"/>
  <c r="D55" i="49"/>
  <c r="B56" i="49"/>
  <c r="B57" i="49" l="1"/>
  <c r="F56" i="49"/>
  <c r="D56" i="49"/>
  <c r="G55" i="49"/>
  <c r="E55" i="49"/>
  <c r="E56" i="49" l="1"/>
  <c r="G56" i="49"/>
  <c r="B58" i="49"/>
  <c r="D57" i="49"/>
  <c r="F57" i="49"/>
  <c r="E57" i="49" l="1"/>
  <c r="G57" i="49"/>
  <c r="F58" i="49"/>
  <c r="D58" i="49"/>
  <c r="G58" i="49" l="1"/>
  <c r="E58" i="49"/>
  <c r="V63" i="54" l="1"/>
  <c r="Y63" i="54" s="1"/>
  <c r="V71" i="54"/>
  <c r="X71" i="54" s="1"/>
  <c r="V81" i="54"/>
  <c r="X81" i="54" s="1"/>
  <c r="M192" i="55"/>
  <c r="M124" i="55"/>
  <c r="M521" i="55"/>
  <c r="M43" i="55"/>
  <c r="AA43" i="55" s="1"/>
  <c r="M382" i="55"/>
  <c r="M254" i="55"/>
  <c r="M327" i="55"/>
  <c r="M1417" i="55" s="1"/>
  <c r="M391" i="55"/>
  <c r="M263" i="55"/>
  <c r="M112" i="55"/>
  <c r="M196" i="55"/>
  <c r="M390" i="55"/>
  <c r="M460" i="55"/>
  <c r="V80" i="54"/>
  <c r="X80" i="54" s="1"/>
  <c r="M246" i="55"/>
  <c r="M389" i="55"/>
  <c r="V53" i="54"/>
  <c r="Y53" i="54" s="1"/>
  <c r="M61" i="55"/>
  <c r="AA61" i="55" s="1"/>
  <c r="M184" i="55"/>
  <c r="M396" i="55"/>
  <c r="M191" i="55"/>
  <c r="M528" i="55"/>
  <c r="V65" i="54"/>
  <c r="Y65" i="54" s="1"/>
  <c r="M530" i="55"/>
  <c r="M107" i="55"/>
  <c r="M178" i="55"/>
  <c r="V73" i="54"/>
  <c r="X73" i="54" s="1"/>
  <c r="M108" i="55"/>
  <c r="M583" i="55"/>
  <c r="M1333" i="55" s="1"/>
  <c r="M523" i="55"/>
  <c r="V66" i="54"/>
  <c r="Y66" i="54" s="1"/>
  <c r="M195" i="55"/>
  <c r="M262" i="55"/>
  <c r="V58" i="54"/>
  <c r="Y58" i="54" s="1"/>
  <c r="M53" i="55"/>
  <c r="AA53" i="55" s="1"/>
  <c r="M321" i="55"/>
  <c r="M1411" i="55" s="1"/>
  <c r="M55" i="55"/>
  <c r="AA55" i="55" s="1"/>
  <c r="M260" i="55"/>
  <c r="M462" i="55"/>
  <c r="M393" i="55"/>
  <c r="V77" i="54"/>
  <c r="X77" i="54" s="1"/>
  <c r="M380" i="55"/>
  <c r="M387" i="55"/>
  <c r="V67" i="54"/>
  <c r="Y67" i="54" s="1"/>
  <c r="M529" i="55"/>
  <c r="M50" i="55"/>
  <c r="AA50" i="55" s="1"/>
  <c r="M518" i="55"/>
  <c r="V79" i="54"/>
  <c r="X79" i="54" s="1"/>
  <c r="M244" i="55"/>
  <c r="M258" i="55"/>
  <c r="M181" i="55"/>
  <c r="M465" i="55"/>
  <c r="M51" i="55"/>
  <c r="AA51" i="55" s="1"/>
  <c r="M189" i="55"/>
  <c r="M589" i="55"/>
  <c r="M1339" i="55" s="1"/>
  <c r="M330" i="55"/>
  <c r="M1420" i="55" s="1"/>
  <c r="M314" i="55"/>
  <c r="M1404" i="55" s="1"/>
  <c r="M537" i="55"/>
  <c r="M320" i="55"/>
  <c r="M1410" i="55" s="1"/>
  <c r="V78" i="54"/>
  <c r="X78" i="54" s="1"/>
  <c r="M248" i="55"/>
  <c r="V62" i="54"/>
  <c r="Y62" i="54" s="1"/>
  <c r="M332" i="55"/>
  <c r="M1422" i="55" s="1"/>
  <c r="M122" i="55"/>
  <c r="M117" i="55"/>
  <c r="M111" i="55"/>
  <c r="M52" i="55"/>
  <c r="AA52" i="55" s="1"/>
  <c r="M588" i="55"/>
  <c r="M1338" i="55" s="1"/>
  <c r="M186" i="55"/>
  <c r="V56" i="54"/>
  <c r="Y56" i="54" s="1"/>
  <c r="M245" i="55"/>
  <c r="M317" i="55"/>
  <c r="M1407" i="55" s="1"/>
  <c r="M125" i="55"/>
  <c r="M461" i="55"/>
  <c r="M118" i="55"/>
  <c r="M524" i="55"/>
  <c r="M180" i="55"/>
  <c r="M457" i="55"/>
  <c r="V57" i="54"/>
  <c r="Y57" i="54" s="1"/>
  <c r="M54" i="55"/>
  <c r="AA54" i="55" s="1"/>
  <c r="M128" i="55"/>
  <c r="M110" i="55"/>
  <c r="M519" i="55"/>
  <c r="M127" i="55"/>
  <c r="V74" i="54"/>
  <c r="X74" i="54" s="1"/>
  <c r="M109" i="55"/>
  <c r="M251" i="55"/>
  <c r="M45" i="55"/>
  <c r="AA45" i="55" s="1"/>
  <c r="M177" i="55"/>
  <c r="M398" i="55"/>
  <c r="M388" i="55"/>
  <c r="M257" i="55"/>
  <c r="M129" i="55"/>
  <c r="M41" i="55"/>
  <c r="AA41" i="55" s="1"/>
  <c r="M333" i="55"/>
  <c r="M1423" i="55" s="1"/>
  <c r="M329" i="55"/>
  <c r="M1419" i="55" s="1"/>
  <c r="M252" i="55"/>
  <c r="M515" i="55"/>
  <c r="M312" i="55"/>
  <c r="M1402" i="55" s="1"/>
  <c r="M466" i="55"/>
  <c r="M59" i="55"/>
  <c r="AA59" i="55" s="1"/>
  <c r="V68" i="54"/>
  <c r="Y68" i="54" s="1"/>
  <c r="M185" i="55"/>
  <c r="M193" i="55"/>
  <c r="M450" i="55"/>
  <c r="M448" i="55"/>
  <c r="M597" i="55"/>
  <c r="M1347" i="55" s="1"/>
  <c r="M194" i="55"/>
  <c r="M176" i="55"/>
  <c r="M449" i="55"/>
  <c r="M401" i="55"/>
  <c r="M256" i="55"/>
  <c r="M525" i="55"/>
  <c r="M591" i="55"/>
  <c r="M1341" i="55" s="1"/>
  <c r="M331" i="55"/>
  <c r="M1421" i="55" s="1"/>
  <c r="M197" i="55"/>
  <c r="V69" i="54"/>
  <c r="X69" i="54" s="1"/>
  <c r="M328" i="55"/>
  <c r="M1418" i="55" s="1"/>
  <c r="M586" i="55"/>
  <c r="M1336" i="55" s="1"/>
  <c r="M48" i="55"/>
  <c r="AA48" i="55" s="1"/>
  <c r="M57" i="55"/>
  <c r="AA57" i="55" s="1"/>
  <c r="M39" i="55"/>
  <c r="AA39" i="55" s="1"/>
  <c r="M590" i="55"/>
  <c r="M1340" i="55" s="1"/>
  <c r="M324" i="55"/>
  <c r="M1414" i="55" s="1"/>
  <c r="M584" i="55"/>
  <c r="M1334" i="55" s="1"/>
  <c r="M182" i="55"/>
  <c r="M121" i="55"/>
  <c r="M113" i="55"/>
  <c r="M323" i="55"/>
  <c r="M1413" i="55" s="1"/>
  <c r="M265" i="55"/>
  <c r="M399" i="55"/>
  <c r="M592" i="55"/>
  <c r="M1342" i="55" s="1"/>
  <c r="M517" i="55"/>
  <c r="M58" i="55"/>
  <c r="AA58" i="55" s="1"/>
  <c r="V76" i="54"/>
  <c r="X76" i="54" s="1"/>
  <c r="M247" i="55"/>
  <c r="V54" i="54"/>
  <c r="Y54" i="54" s="1"/>
  <c r="M316" i="55"/>
  <c r="M1406" i="55" s="1"/>
  <c r="M464" i="55"/>
  <c r="V70" i="54"/>
  <c r="X70" i="54" s="1"/>
  <c r="M253" i="55"/>
  <c r="M42" i="55"/>
  <c r="AA42" i="55" s="1"/>
  <c r="M459" i="55"/>
  <c r="V55" i="54"/>
  <c r="Y55" i="54" s="1"/>
  <c r="M385" i="55"/>
  <c r="M123" i="55"/>
  <c r="M456" i="55"/>
  <c r="M318" i="55"/>
  <c r="M1408" i="55" s="1"/>
  <c r="M395" i="55"/>
  <c r="M115" i="55"/>
  <c r="V82" i="54"/>
  <c r="X82" i="54" s="1"/>
  <c r="M47" i="55"/>
  <c r="AA47" i="55" s="1"/>
  <c r="M453" i="55"/>
  <c r="M46" i="55"/>
  <c r="AA46" i="55" s="1"/>
  <c r="M381" i="55"/>
  <c r="M259" i="55"/>
  <c r="M596" i="55"/>
  <c r="M1346" i="55" s="1"/>
  <c r="M175" i="55"/>
  <c r="M114" i="55"/>
  <c r="M322" i="55"/>
  <c r="M1412" i="55" s="1"/>
  <c r="M243" i="55"/>
  <c r="M319" i="55"/>
  <c r="M1409" i="55" s="1"/>
  <c r="M520" i="55"/>
  <c r="M386" i="55"/>
  <c r="M598" i="55"/>
  <c r="M1348" i="55" s="1"/>
  <c r="M49" i="55"/>
  <c r="AA49" i="55" s="1"/>
  <c r="M255" i="55"/>
  <c r="M116" i="55"/>
  <c r="V61" i="54"/>
  <c r="Y61" i="54" s="1"/>
  <c r="M326" i="55"/>
  <c r="M1416" i="55" s="1"/>
  <c r="M383" i="55"/>
  <c r="V60" i="54"/>
  <c r="Y60" i="54" s="1"/>
  <c r="M458" i="55"/>
  <c r="M392" i="55"/>
  <c r="M183" i="55"/>
  <c r="M60" i="55"/>
  <c r="AA60" i="55" s="1"/>
  <c r="M454" i="55"/>
  <c r="V59" i="54"/>
  <c r="Y59" i="54" s="1"/>
  <c r="V75" i="54"/>
  <c r="X75" i="54" s="1"/>
  <c r="M526" i="55"/>
  <c r="M585" i="55"/>
  <c r="M1335" i="55" s="1"/>
  <c r="M120" i="55"/>
  <c r="M516" i="55"/>
  <c r="M56" i="55"/>
  <c r="AA56" i="55" s="1"/>
  <c r="M249" i="55"/>
  <c r="M126" i="55"/>
  <c r="M313" i="55"/>
  <c r="M1403" i="55" s="1"/>
  <c r="M522" i="55"/>
  <c r="M187" i="55"/>
  <c r="M179" i="55"/>
  <c r="M188" i="55"/>
  <c r="M40" i="55"/>
  <c r="AA40" i="55" s="1"/>
  <c r="M452" i="55"/>
  <c r="M315" i="55"/>
  <c r="M1405" i="55" s="1"/>
  <c r="M311" i="55"/>
  <c r="M1401" i="55" s="1"/>
  <c r="M587" i="55"/>
  <c r="M1337" i="55" s="1"/>
  <c r="M261" i="55"/>
  <c r="M119" i="55"/>
  <c r="M593" i="55"/>
  <c r="M1343" i="55" s="1"/>
  <c r="M451" i="55"/>
  <c r="M190" i="55"/>
  <c r="M447" i="55"/>
  <c r="M397" i="55"/>
  <c r="V72" i="54"/>
  <c r="X72" i="54" s="1"/>
  <c r="V83" i="54"/>
  <c r="X83" i="54" s="1"/>
  <c r="M325" i="55"/>
  <c r="M1415" i="55" s="1"/>
  <c r="M594" i="55"/>
  <c r="M1344" i="55" s="1"/>
  <c r="M394" i="55"/>
  <c r="V64" i="54"/>
  <c r="Y64" i="54" s="1"/>
  <c r="M384" i="55"/>
  <c r="M455" i="55"/>
  <c r="M250" i="55"/>
  <c r="M264" i="55"/>
  <c r="M379" i="55"/>
  <c r="M44" i="55"/>
  <c r="AA44" i="55" s="1"/>
  <c r="M599" i="55"/>
  <c r="M1349" i="55" s="1"/>
  <c r="M532" i="55"/>
  <c r="M469" i="55"/>
  <c r="M527" i="55"/>
  <c r="M603" i="55"/>
  <c r="M1353" i="55" s="1"/>
  <c r="M531" i="55"/>
  <c r="M601" i="55"/>
  <c r="M1351" i="55" s="1"/>
  <c r="M467" i="55"/>
  <c r="M463" i="55"/>
  <c r="M400" i="55"/>
  <c r="M602" i="55"/>
  <c r="M1352" i="55" s="1"/>
  <c r="M468" i="55"/>
  <c r="M605" i="55"/>
  <c r="M1355" i="55" s="1"/>
  <c r="M595" i="55"/>
  <c r="M1345" i="55" s="1"/>
  <c r="M600" i="55"/>
  <c r="M1350" i="55" s="1"/>
  <c r="M533" i="55"/>
  <c r="M534" i="55"/>
  <c r="M536" i="55"/>
  <c r="M604" i="55"/>
  <c r="M1354" i="55" s="1"/>
  <c r="M535" i="55"/>
  <c r="M350" i="55"/>
  <c r="M1440" i="55" s="1"/>
  <c r="X60" i="54" l="1"/>
  <c r="X67" i="54"/>
  <c r="X59" i="54"/>
  <c r="X58" i="54"/>
  <c r="X64" i="54"/>
  <c r="X61" i="54"/>
  <c r="X54" i="54"/>
  <c r="X53" i="54"/>
  <c r="X55" i="54"/>
  <c r="X66" i="54"/>
  <c r="X65" i="54"/>
  <c r="X57" i="54"/>
  <c r="X68" i="54"/>
  <c r="X56" i="54"/>
  <c r="X62" i="54"/>
  <c r="X63" i="54"/>
  <c r="M282" i="55"/>
  <c r="AA183" i="55"/>
  <c r="AA115" i="55"/>
  <c r="AA251" i="55" s="1"/>
  <c r="AA184" i="55"/>
  <c r="AA116" i="55"/>
  <c r="AA252" i="55" s="1"/>
  <c r="AA120" i="55"/>
  <c r="AA256" i="55" s="1"/>
  <c r="AA188" i="55"/>
  <c r="AA189" i="55"/>
  <c r="AA121" i="55"/>
  <c r="AA257" i="55" s="1"/>
  <c r="AA185" i="55"/>
  <c r="AA117" i="55"/>
  <c r="AA253" i="55" s="1"/>
  <c r="AA110" i="55"/>
  <c r="AA246" i="55" s="1"/>
  <c r="AA178" i="55"/>
  <c r="AA194" i="55"/>
  <c r="AA126" i="55"/>
  <c r="AA262" i="55" s="1"/>
  <c r="AA62" i="55"/>
  <c r="AA197" i="55"/>
  <c r="AA129" i="55"/>
  <c r="AA265" i="55" s="1"/>
  <c r="AA112" i="55"/>
  <c r="AA248" i="55" s="1"/>
  <c r="AA180" i="55"/>
  <c r="AA179" i="55"/>
  <c r="AA111" i="55"/>
  <c r="AA247" i="55" s="1"/>
  <c r="AA113" i="55"/>
  <c r="AA249" i="55" s="1"/>
  <c r="AA181" i="55"/>
  <c r="AA190" i="55"/>
  <c r="AA122" i="55"/>
  <c r="AA258" i="55" s="1"/>
  <c r="M418" i="55"/>
  <c r="AA196" i="55"/>
  <c r="AA128" i="55"/>
  <c r="AA264" i="55" s="1"/>
  <c r="M486" i="55"/>
  <c r="M622" i="55"/>
  <c r="M1372" i="55" s="1"/>
  <c r="AA193" i="55"/>
  <c r="AA125" i="55"/>
  <c r="AA261" i="55" s="1"/>
  <c r="V41" i="54"/>
  <c r="Y41" i="54" s="1"/>
  <c r="V52" i="54"/>
  <c r="Y52" i="54" s="1"/>
  <c r="V43" i="54"/>
  <c r="Y43" i="54" s="1"/>
  <c r="AA182" i="55"/>
  <c r="AA114" i="55"/>
  <c r="AA250" i="55" s="1"/>
  <c r="AA109" i="55"/>
  <c r="AA245" i="55" s="1"/>
  <c r="AA177" i="55"/>
  <c r="AA186" i="55"/>
  <c r="AA118" i="55"/>
  <c r="AA254" i="55" s="1"/>
  <c r="AA176" i="55"/>
  <c r="AA108" i="55"/>
  <c r="AA244" i="55" s="1"/>
  <c r="AA124" i="55"/>
  <c r="AA260" i="55" s="1"/>
  <c r="AA192" i="55"/>
  <c r="AA107" i="55"/>
  <c r="AA243" i="55" s="1"/>
  <c r="AA175" i="55"/>
  <c r="AA127" i="55"/>
  <c r="AA263" i="55" s="1"/>
  <c r="AA195" i="55"/>
  <c r="AA119" i="55"/>
  <c r="AA255" i="55" s="1"/>
  <c r="AA187" i="55"/>
  <c r="AA191" i="55"/>
  <c r="AA123" i="55"/>
  <c r="AA259" i="55" s="1"/>
  <c r="X52" i="54" l="1"/>
  <c r="X43" i="54"/>
  <c r="X41" i="54"/>
  <c r="W114" i="55"/>
  <c r="W250" i="55"/>
  <c r="W125" i="55"/>
  <c r="W261" i="55"/>
  <c r="W116" i="55"/>
  <c r="W252" i="55"/>
  <c r="W128" i="55"/>
  <c r="W264" i="55"/>
  <c r="W108" i="55"/>
  <c r="W244" i="55"/>
  <c r="W103" i="55"/>
  <c r="W239" i="55"/>
  <c r="W124" i="55"/>
  <c r="W260" i="55"/>
  <c r="W129" i="55"/>
  <c r="W265" i="55"/>
  <c r="W127" i="55"/>
  <c r="W263" i="55"/>
  <c r="W100" i="55"/>
  <c r="W236" i="55"/>
  <c r="W117" i="55"/>
  <c r="W253" i="55"/>
  <c r="W102" i="55"/>
  <c r="W238" i="55"/>
  <c r="W121" i="55"/>
  <c r="W257" i="55"/>
  <c r="W101" i="55"/>
  <c r="W237" i="55"/>
  <c r="W113" i="55"/>
  <c r="W249" i="55"/>
  <c r="W118" i="55"/>
  <c r="W254" i="55"/>
  <c r="W123" i="55"/>
  <c r="W259" i="55"/>
  <c r="W104" i="55"/>
  <c r="W240" i="55"/>
  <c r="W105" i="55"/>
  <c r="W241" i="55"/>
  <c r="W110" i="55"/>
  <c r="W246" i="55"/>
  <c r="W109" i="55"/>
  <c r="W245" i="55"/>
  <c r="W106" i="55"/>
  <c r="W242" i="55"/>
  <c r="W120" i="55"/>
  <c r="W256" i="55"/>
  <c r="W107" i="55"/>
  <c r="W243" i="55"/>
  <c r="W126" i="55"/>
  <c r="W262" i="55"/>
  <c r="W111" i="55"/>
  <c r="W247" i="55"/>
  <c r="W99" i="55"/>
  <c r="W235" i="55"/>
  <c r="W119" i="55"/>
  <c r="W255" i="55"/>
  <c r="W122" i="55"/>
  <c r="W258" i="55"/>
  <c r="W112" i="55"/>
  <c r="W248" i="55"/>
  <c r="W115" i="55"/>
  <c r="W251" i="55"/>
  <c r="W130" i="55"/>
  <c r="W266" i="55"/>
  <c r="AA198" i="55"/>
  <c r="AA130" i="55"/>
  <c r="AA266" i="55" s="1"/>
  <c r="W98" i="55" l="1"/>
  <c r="W234" i="55"/>
  <c r="W89" i="55"/>
  <c r="W225" i="55"/>
  <c r="W87" i="55"/>
  <c r="W223" i="55"/>
</calcChain>
</file>

<file path=xl/sharedStrings.xml><?xml version="1.0" encoding="utf-8"?>
<sst xmlns="http://schemas.openxmlformats.org/spreadsheetml/2006/main" count="15024" uniqueCount="183">
  <si>
    <t>Date</t>
  </si>
  <si>
    <t>Q1</t>
  </si>
  <si>
    <t>Q2</t>
  </si>
  <si>
    <t>Q3</t>
  </si>
  <si>
    <t>Q4</t>
  </si>
  <si>
    <t>Coal</t>
  </si>
  <si>
    <t>Gas</t>
  </si>
  <si>
    <t>Fuel</t>
  </si>
  <si>
    <t>LSFO</t>
  </si>
  <si>
    <t>Gasoil</t>
  </si>
  <si>
    <t>CO2</t>
  </si>
  <si>
    <t>Year</t>
  </si>
  <si>
    <t>Units</t>
  </si>
  <si>
    <t>Quarter</t>
  </si>
  <si>
    <t>Property</t>
  </si>
  <si>
    <t>Value</t>
  </si>
  <si>
    <t>Band</t>
  </si>
  <si>
    <t>Date From</t>
  </si>
  <si>
    <t>Date To</t>
  </si>
  <si>
    <t>Timeslice</t>
  </si>
  <si>
    <t>Data File</t>
  </si>
  <si>
    <t>Scenario</t>
  </si>
  <si>
    <t>Price</t>
  </si>
  <si>
    <t>€/GJ</t>
  </si>
  <si>
    <t/>
  </si>
  <si>
    <t>ROI Gas w STC</t>
  </si>
  <si>
    <t>Aughinish Gas</t>
  </si>
  <si>
    <t>Coal ARA API2 $/t</t>
  </si>
  <si>
    <t>Gas p/th</t>
  </si>
  <si>
    <t>Gasoil $/t</t>
  </si>
  <si>
    <t>LSFO $/t</t>
  </si>
  <si>
    <t>Index prices</t>
  </si>
  <si>
    <t>Exchange rates</t>
  </si>
  <si>
    <t>ROI</t>
  </si>
  <si>
    <t>NI Carbon Floor</t>
  </si>
  <si>
    <t>Support Rate (£)</t>
  </si>
  <si>
    <t>GB Carbon Floor</t>
  </si>
  <si>
    <t>Support Rate (€)</t>
  </si>
  <si>
    <t>Fuel Adder 1</t>
  </si>
  <si>
    <t>Fuel Adder 2</t>
  </si>
  <si>
    <t>Commodity</t>
  </si>
  <si>
    <t>Market</t>
  </si>
  <si>
    <t>Name</t>
  </si>
  <si>
    <t xml:space="preserve"> Currency</t>
  </si>
  <si>
    <t>Value (traded units)</t>
  </si>
  <si>
    <t>Adder 1 Value €/GJ</t>
  </si>
  <si>
    <t>Adder 2 Value €/GJ</t>
  </si>
  <si>
    <t>Total adder</t>
  </si>
  <si>
    <t>Transport cost</t>
  </si>
  <si>
    <t>t</t>
  </si>
  <si>
    <t>NI</t>
  </si>
  <si>
    <t>API#2 physical delivery premium</t>
  </si>
  <si>
    <t>Transhipment and Port Duties</t>
  </si>
  <si>
    <t>Gas transport adder (GBP)</t>
  </si>
  <si>
    <t>th</t>
  </si>
  <si>
    <t>Gas transport adder (EUR)</t>
  </si>
  <si>
    <t xml:space="preserve">NI Commodity Element of Tx and UK Tx </t>
  </si>
  <si>
    <t>GB</t>
  </si>
  <si>
    <t>GB Commodity Element of Tx</t>
  </si>
  <si>
    <t xml:space="preserve">GO transport adder </t>
  </si>
  <si>
    <t>Delivery to site (premium on platts)</t>
  </si>
  <si>
    <t>LSHFO transport adder</t>
  </si>
  <si>
    <t>Uplift to Platts to cover delivery, no excise duty</t>
  </si>
  <si>
    <t>Uplift to Platts to cover differential between FOB and CIF - note freight costs currently low but creeping up slightly</t>
  </si>
  <si>
    <t>Short Term Gas Capacity</t>
  </si>
  <si>
    <t>MWh</t>
  </si>
  <si>
    <t>Conversion</t>
  </si>
  <si>
    <t>Markets</t>
  </si>
  <si>
    <t>Fuels</t>
  </si>
  <si>
    <t>PLEXOS</t>
  </si>
  <si>
    <t>Calorific value GJ/t</t>
  </si>
  <si>
    <t>GJ/th (inc HHV to LHV conv.)</t>
  </si>
  <si>
    <t>Distillate</t>
  </si>
  <si>
    <t>Oil</t>
  </si>
  <si>
    <t>Gas Capacity</t>
  </si>
  <si>
    <t>GJ/MWh</t>
  </si>
  <si>
    <t>Emission Factor tCO2/GJ</t>
  </si>
  <si>
    <t>Oxidation Factor</t>
  </si>
  <si>
    <t>Final Emission factor</t>
  </si>
  <si>
    <t>Fuel price €/GJ</t>
  </si>
  <si>
    <t>Synergen Gas Discount</t>
  </si>
  <si>
    <t>Emission</t>
  </si>
  <si>
    <t>€/kg</t>
  </si>
  <si>
    <t>CO2 GB</t>
  </si>
  <si>
    <t>Shadow Price</t>
  </si>
  <si>
    <t>2016/17</t>
  </si>
  <si>
    <t>2017/18</t>
  </si>
  <si>
    <t>FY for CPS</t>
  </si>
  <si>
    <t>USD_DET</t>
  </si>
  <si>
    <t>GBP_DET</t>
  </si>
  <si>
    <t>EUR_DET</t>
  </si>
  <si>
    <t>FY</t>
  </si>
  <si>
    <t>Q ID</t>
  </si>
  <si>
    <t>EUR to EUR</t>
  </si>
  <si>
    <t>Scenario name:</t>
  </si>
  <si>
    <t>Fuel Prices for PLEXOS:</t>
  </si>
  <si>
    <t>Emissions Prices for PLEXOS:</t>
  </si>
  <si>
    <t>Sets:</t>
  </si>
  <si>
    <t>Emission factors:</t>
  </si>
  <si>
    <t>Fixed conversions:</t>
  </si>
  <si>
    <t>Range for contracts:</t>
  </si>
  <si>
    <t>Other:</t>
  </si>
  <si>
    <t>Short term gas capacity (EUR) (LHV)</t>
  </si>
  <si>
    <t>Title</t>
  </si>
  <si>
    <t>Client</t>
  </si>
  <si>
    <t>Author</t>
  </si>
  <si>
    <t>2018/19</t>
  </si>
  <si>
    <t>2019/20</t>
  </si>
  <si>
    <t>2020/21</t>
  </si>
  <si>
    <t>2021/22</t>
  </si>
  <si>
    <t>2022/23</t>
  </si>
  <si>
    <t>2023/24</t>
  </si>
  <si>
    <t>Action</t>
  </si>
  <si>
    <t>=</t>
  </si>
  <si>
    <t>Expression</t>
  </si>
  <si>
    <t>CRU</t>
  </si>
  <si>
    <t>Peat</t>
  </si>
  <si>
    <t>2024/25</t>
  </si>
  <si>
    <t>2025/26</t>
  </si>
  <si>
    <t>2026/27</t>
  </si>
  <si>
    <t>2027/28</t>
  </si>
  <si>
    <t>2028/29</t>
  </si>
  <si>
    <t>2029/30</t>
  </si>
  <si>
    <t>Period (Q or m)</t>
  </si>
  <si>
    <t>Jan</t>
  </si>
  <si>
    <t>Feb</t>
  </si>
  <si>
    <t>Mar</t>
  </si>
  <si>
    <t>Apr</t>
  </si>
  <si>
    <t>May</t>
  </si>
  <si>
    <t>Jun</t>
  </si>
  <si>
    <t>Jul</t>
  </si>
  <si>
    <t>Aug</t>
  </si>
  <si>
    <t>Sep</t>
  </si>
  <si>
    <t>Oct</t>
  </si>
  <si>
    <t>Nov</t>
  </si>
  <si>
    <t>Dec</t>
  </si>
  <si>
    <t>Short term gas capacity (GBP) (LHV)</t>
  </si>
  <si>
    <t>manual 26 Aug switch from Synergen to ROI Gas</t>
  </si>
  <si>
    <t>NI Gas w STC</t>
  </si>
  <si>
    <t>DB1 Gas</t>
  </si>
  <si>
    <t>France Gas</t>
  </si>
  <si>
    <t>ROI Gas 50-50 St Cap</t>
  </si>
  <si>
    <t>Notes and Formula Changes Below:</t>
  </si>
  <si>
    <t>X</t>
  </si>
  <si>
    <t>Fixed Inputs for Commodity Price Model</t>
  </si>
  <si>
    <t>Month of Year (where applicable)</t>
  </si>
  <si>
    <t>Month 1-12</t>
  </si>
  <si>
    <t>Month Name (Mmm)</t>
  </si>
  <si>
    <t>HVO</t>
  </si>
  <si>
    <t>EU Carbon €/t</t>
  </si>
  <si>
    <t>2024 Validation</t>
  </si>
  <si>
    <t>Willis Geffert / Will Taft</t>
  </si>
  <si>
    <t>2030/31</t>
  </si>
  <si>
    <t>2031/32</t>
  </si>
  <si>
    <t>2032/33</t>
  </si>
  <si>
    <t>2033/34</t>
  </si>
  <si>
    <t>HVO Price Premium over Gasoil</t>
  </si>
  <si>
    <t>Assumed HVO transport adder, premium to gasoil</t>
  </si>
  <si>
    <t>CO2 price €/kg</t>
  </si>
  <si>
    <t>Convert EUR to USD (multiply by)</t>
  </si>
  <si>
    <t>Convert EUR to GBP (multiply by)</t>
  </si>
  <si>
    <t>NI Gas 50-50 St Cap</t>
  </si>
  <si>
    <t>CBAM On?</t>
  </si>
  <si>
    <t>UK ETS Fraction of EU ETS</t>
  </si>
  <si>
    <r>
      <t xml:space="preserve">UK Carbon </t>
    </r>
    <r>
      <rPr>
        <b/>
        <sz val="10"/>
        <color theme="0"/>
        <rFont val="Utsaah"/>
        <family val="2"/>
      </rPr>
      <t>€</t>
    </r>
    <r>
      <rPr>
        <b/>
        <i/>
        <sz val="10"/>
        <color theme="0"/>
        <rFont val="Arial"/>
        <family val="2"/>
      </rPr>
      <t>/t</t>
    </r>
  </si>
  <si>
    <t>Assumption, as discussed in "SEM PLEXOS Model Validation (2024-2032) and Backcast" Report</t>
  </si>
  <si>
    <t>Include transport adder to GB Gas Price</t>
  </si>
  <si>
    <t>Note: Formula below implements the TRUE vs. FALSE for whether GB Gas includes a transport charge</t>
  </si>
  <si>
    <t>For the 2024-2032 SEM PLEXOS Model, this should be set to FALSE.</t>
  </si>
  <si>
    <t>"TRUE" is default for 2024-2032 SEM PLEXOS Model; "TRUE" results in GB CO2 price for purposes of trade with SEM for match EU ETS price (as discussed in "SEM PLEXOS Model Validation (2024-2032) and Backcast" Report)</t>
  </si>
  <si>
    <t>If "TRUE", takes affect in year</t>
  </si>
  <si>
    <t>NOTE: An optional input column (in column "L" as of initial publication of this spreadsheet) is below that adds or subtracts from the GB CO2 price. This is zero by default.  Yet, users may use this column to adjust the GB CO2 price for purposes of trade with SEM, including for example if users which to increase or decrease the GB CO2 price based on users' own view of the effect of CBAM.</t>
  </si>
  <si>
    <t>Note on NI CO2 Pricing: By default, the CO2 price determined below for ROI also applies in NI.  The column below with NI CO2 prices does not flow through to final emissions prices in this spreadsheet.  If a user wishes to apply a different CO2 price for NI, that user would need to reform this spreadsheet and the SEM PLEXOS Mode to accommodate option.</t>
  </si>
  <si>
    <t>Biomass</t>
  </si>
  <si>
    <r>
      <t>ED1 Biomass Price (</t>
    </r>
    <r>
      <rPr>
        <b/>
        <sz val="10"/>
        <rFont val="Calibri"/>
        <family val="2"/>
      </rPr>
      <t>€</t>
    </r>
    <r>
      <rPr>
        <b/>
        <sz val="8"/>
        <rFont val="Arial"/>
        <family val="2"/>
      </rPr>
      <t>/GJ)</t>
    </r>
  </si>
  <si>
    <t>Optional Adder to GB CO2 Price [0 by default in 2024-2032 SEM PLEXOS Model] €/t</t>
  </si>
  <si>
    <t>NERA has provided to the CRU a public and a confidential version of a PLEXOS model of the electricity market of Ireland and Northern Ireland along with supporting spreadsheets and data files (collectively the “Model”), where we expect the CRU will make the public version available for download on the internet. This current spreadsheet is part of that Model.  The results produced by the Model may contain predictions based on current data and historical trends.  Any such predictions are subject to inherent risks and uncertainties.  In particular, actual results could be impacted by future events which cannot be predicted or controlled, including, without limitation, changes in business strategies, the development of future products and services, changes in market and industry conditions, the outcome of contingencies, changes in management, changes in law or regulations.  NERA accepts no responsibility for actual results or future events.  No obligation is assumed to revise the model to reflect changes, events or conditions which occur subsequent to the date hereof.  NERA shall have no responsibility for any modifications to, or derivative works based upon, the model made by the client or any other third party.</t>
  </si>
  <si>
    <t>All decisions in connection with the use of the Model or any results produced by the Model are the sole responsibility of the client or any other third party. This confidential version of the Model is for the exclusive use of the Regulatory Authorities. There are no third party beneficiaries with respect to the Model (the confidential or public versions), and NERA does not accept any liability to any third party.  In particular, NERA shall not have any liability to any third party in respect of the Model or any results produced by the Model or any actions taken or decisions made as a consequence of the results produced by the Model.</t>
  </si>
  <si>
    <t>PLEXOS MASTER Generator Data</t>
  </si>
  <si>
    <t>© NERA</t>
  </si>
  <si>
    <t>Similarly, our approaches and insights are proprietary and so we look to our clients to protect our interests in our proposals, presentations, methodologies and analytical techniques. Under no circumstances should this material be shared with any third party without the prior written consent of NERA.</t>
  </si>
  <si>
    <t>We understand that the maintenance of confidentiality with respect to our clients’ plans and data is critical to their interests. NERA rigorously applies internal confidentiality practices to protect the confidentiality of all client information.</t>
  </si>
  <si>
    <t>This parameter should be set to match how heat rates for GB were determined in the SEM PLEXOS Model.  If those heat rates are market heat rates derived without consideration of transport costs, then this should be "FALSE"; if market heat rates were derived with consideration of transport costs, then "TRUE". If GB is a fundamental model with gas plants set with heat rates matching actual gas plants in GB, i.e. actual not market heat rates, then transport is relevant and this should be "TRUE".  Setting this TRUE or FALSE for GB also sets whether a transport adder is included for the gas price applied to France in the SEM PLEXOS Model, so the same considerations apply to the modelling of France prices in PLEXOS.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</si>
</sst>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_(* \(#,##0.00\);_(* &quot;-&quot;??_);_(@_)"/>
    <numFmt numFmtId="164" formatCode="_-* #,##0.00_-;\-* #,##0.00_-;_-* &quot;-&quot;??_-;_-@_-"/>
    <numFmt numFmtId="165" formatCode="0.000"/>
    <numFmt numFmtId="166" formatCode="0.0000"/>
    <numFmt numFmtId="167" formatCode="0.00000"/>
    <numFmt numFmtId="168" formatCode="0.0000000"/>
    <numFmt numFmtId="169" formatCode="0.000000"/>
    <numFmt numFmtId="170" formatCode="0.0%"/>
    <numFmt numFmtId="171" formatCode="[$-409]d\-mmm\-yyyy;@"/>
    <numFmt numFmtId="172" formatCode="0.00000000000"/>
  </numFmts>
  <fonts count="41" x14ac:knownFonts="1">
    <font>
      <sz val="11"/>
      <color theme="1"/>
      <name val="Calibri"/>
      <family val="2"/>
      <scheme val="minor"/>
    </font>
    <font>
      <sz val="11"/>
      <color theme="1"/>
      <name val="Calibri"/>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10"/>
      <name val="Arial"/>
      <family val="2"/>
    </font>
    <font>
      <b/>
      <sz val="10"/>
      <color theme="1"/>
      <name val="Arial"/>
      <family val="2"/>
    </font>
    <font>
      <sz val="10"/>
      <color theme="1"/>
      <name val="Arial"/>
      <family val="2"/>
    </font>
    <font>
      <sz val="12"/>
      <name val="Times New Roman"/>
      <family val="1"/>
    </font>
    <font>
      <b/>
      <i/>
      <sz val="10"/>
      <color theme="0"/>
      <name val="Gill Sans MT"/>
      <family val="2"/>
    </font>
    <font>
      <sz val="10"/>
      <color indexed="8"/>
      <name val="Arial"/>
      <family val="2"/>
    </font>
    <font>
      <sz val="10"/>
      <color theme="1"/>
      <name val="Gill Sans MT"/>
      <family val="2"/>
    </font>
    <font>
      <sz val="10"/>
      <name val="Gill Sans MT"/>
      <family val="2"/>
    </font>
    <font>
      <b/>
      <i/>
      <sz val="12"/>
      <color theme="0"/>
      <name val="Gill Sans MT"/>
      <family val="2"/>
    </font>
    <font>
      <b/>
      <i/>
      <sz val="10"/>
      <name val="Arial"/>
      <family val="2"/>
    </font>
    <font>
      <i/>
      <sz val="10"/>
      <name val="Arial"/>
      <family val="2"/>
    </font>
    <font>
      <i/>
      <sz val="10"/>
      <color theme="0" tint="-0.249977111117893"/>
      <name val="Arial"/>
      <family val="2"/>
    </font>
    <font>
      <sz val="10"/>
      <color theme="0"/>
      <name val="Arial"/>
      <family val="2"/>
    </font>
    <font>
      <b/>
      <i/>
      <sz val="10"/>
      <color theme="1"/>
      <name val="Arial"/>
      <family val="2"/>
    </font>
    <font>
      <i/>
      <sz val="10"/>
      <color theme="0" tint="-0.499984740745262"/>
      <name val="Arial"/>
      <family val="2"/>
    </font>
    <font>
      <b/>
      <i/>
      <sz val="10"/>
      <color theme="0"/>
      <name val="Arial"/>
      <family val="2"/>
    </font>
    <font>
      <sz val="8"/>
      <color theme="1"/>
      <name val="Calibri"/>
      <family val="2"/>
      <scheme val="minor"/>
    </font>
    <font>
      <b/>
      <sz val="10"/>
      <name val="Calibri"/>
      <family val="2"/>
    </font>
    <font>
      <b/>
      <sz val="8"/>
      <name val="Arial"/>
      <family val="2"/>
    </font>
    <font>
      <sz val="8"/>
      <name val="Calibri"/>
      <family val="2"/>
      <scheme val="minor"/>
    </font>
    <font>
      <b/>
      <sz val="10"/>
      <color theme="0"/>
      <name val="Utsaah"/>
      <family val="2"/>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indexed="64"/>
      </patternFill>
    </fill>
    <fill>
      <patternFill patternType="solid">
        <fgColor theme="0" tint="-0.14996795556505021"/>
        <bgColor indexed="64"/>
      </patternFill>
    </fill>
    <fill>
      <patternFill patternType="solid">
        <fgColor rgb="FFC00000"/>
        <bgColor indexed="64"/>
      </patternFill>
    </fill>
    <fill>
      <patternFill patternType="solid">
        <fgColor theme="0" tint="-0.34998626667073579"/>
        <bgColor indexed="64"/>
      </patternFill>
    </fill>
    <fill>
      <patternFill patternType="solid">
        <fgColor rgb="FFFFFF99"/>
        <bgColor rgb="FFFFFF99"/>
      </patternFill>
    </fill>
    <fill>
      <patternFill patternType="solid">
        <fgColor theme="8" tint="-0.499984740745262"/>
        <bgColor indexed="64"/>
      </patternFill>
    </fill>
    <fill>
      <patternFill patternType="solid">
        <fgColor theme="3" tint="0.59996337778862885"/>
        <bgColor indexed="64"/>
      </patternFill>
    </fill>
    <fill>
      <patternFill patternType="solid">
        <fgColor theme="0"/>
        <bgColor rgb="FFFFFF99"/>
      </patternFill>
    </fill>
    <fill>
      <patternFill patternType="solid">
        <fgColor theme="0"/>
      </patternFill>
    </fill>
    <fill>
      <patternFill patternType="solid">
        <fgColor theme="3"/>
        <bgColor indexed="64"/>
      </patternFill>
    </fill>
    <fill>
      <patternFill patternType="solid">
        <fgColor theme="0" tint="-0.14999847407452621"/>
        <bgColor indexed="64"/>
      </patternFill>
    </fill>
    <fill>
      <patternFill patternType="solid">
        <fgColor theme="3"/>
        <bgColor indexed="0"/>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theme="0" tint="-0.14996795556505021"/>
      </left>
      <right style="thin">
        <color theme="0" tint="-0.14996795556505021"/>
      </right>
      <top/>
      <bottom style="thick">
        <color theme="0"/>
      </bottom>
      <diagonal/>
    </border>
    <border>
      <left style="thin">
        <color indexed="64"/>
      </left>
      <right/>
      <top style="thin">
        <color indexed="64"/>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double">
        <color theme="0"/>
      </right>
      <top style="thin">
        <color theme="0" tint="-0.14993743705557422"/>
      </top>
      <bottom style="thin">
        <color theme="0" tint="-0.14993743705557422"/>
      </bottom>
      <diagonal/>
    </border>
    <border>
      <left style="thin">
        <color indexed="64"/>
      </left>
      <right style="thin">
        <color indexed="64"/>
      </right>
      <top style="thin">
        <color indexed="64"/>
      </top>
      <bottom/>
      <diagonal/>
    </border>
    <border>
      <left style="thin">
        <color theme="3"/>
      </left>
      <right style="thin">
        <color theme="3"/>
      </right>
      <top style="thin">
        <color theme="3"/>
      </top>
      <bottom style="thin">
        <color theme="3"/>
      </bottom>
      <diagonal/>
    </border>
    <border>
      <left style="thin">
        <color indexed="8"/>
      </left>
      <right style="thin">
        <color theme="0"/>
      </right>
      <top style="thin">
        <color indexed="8"/>
      </top>
      <bottom/>
      <diagonal/>
    </border>
    <border>
      <left style="thin">
        <color theme="0"/>
      </left>
      <right style="thin">
        <color theme="0"/>
      </right>
      <top style="thin">
        <color indexed="8"/>
      </top>
      <bottom/>
      <diagonal/>
    </border>
    <border>
      <left style="thin">
        <color theme="0"/>
      </left>
      <right style="thin">
        <color indexed="8"/>
      </right>
      <top style="thin">
        <color indexed="8"/>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top style="thin">
        <color indexed="8"/>
      </top>
      <bottom/>
      <diagonal/>
    </border>
    <border>
      <left style="thin">
        <color auto="1"/>
      </left>
      <right style="thin">
        <color auto="1"/>
      </right>
      <top style="thin">
        <color auto="1"/>
      </top>
      <bottom style="thin">
        <color auto="1"/>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s>
  <cellStyleXfs count="60">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2" fillId="8" borderId="8" applyNumberFormat="0" applyFon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8" fillId="32" borderId="0" applyNumberFormat="0" applyBorder="0" applyAlignment="0" applyProtection="0"/>
    <xf numFmtId="0" fontId="19" fillId="0" borderId="0"/>
    <xf numFmtId="164" fontId="19" fillId="0" borderId="0" applyFont="0" applyFill="0" applyBorder="0" applyAlignment="0" applyProtection="0"/>
    <xf numFmtId="164" fontId="2" fillId="0" borderId="0" applyFont="0" applyFill="0" applyBorder="0" applyAlignment="0" applyProtection="0"/>
    <xf numFmtId="0" fontId="23" fillId="0" borderId="0"/>
    <xf numFmtId="43" fontId="23" fillId="0" borderId="0" applyFont="0" applyFill="0" applyBorder="0" applyAlignment="0" applyProtection="0"/>
    <xf numFmtId="9" fontId="23" fillId="0" borderId="0" applyFont="0" applyFill="0" applyBorder="0" applyAlignment="0" applyProtection="0"/>
    <xf numFmtId="9" fontId="2" fillId="0" borderId="0" applyFont="0" applyFill="0" applyBorder="0" applyAlignment="0" applyProtection="0"/>
    <xf numFmtId="0" fontId="24" fillId="36" borderId="23" applyProtection="0">
      <alignment horizontal="center" vertical="center"/>
    </xf>
    <xf numFmtId="0" fontId="25" fillId="0" borderId="0"/>
    <xf numFmtId="0" fontId="26" fillId="35" borderId="0" applyNumberFormat="0" applyAlignment="0" applyProtection="0"/>
    <xf numFmtId="0" fontId="26" fillId="37" borderId="0" applyNumberFormat="0" applyAlignment="0" applyProtection="0"/>
    <xf numFmtId="0" fontId="27" fillId="38" borderId="0" applyNumberFormat="0" applyAlignment="0" applyProtection="0"/>
    <xf numFmtId="0" fontId="24" fillId="39" borderId="0" applyNumberFormat="0" applyAlignment="0" applyProtection="0"/>
    <xf numFmtId="43" fontId="2" fillId="0" borderId="0" applyFont="0" applyFill="0" applyBorder="0" applyAlignment="0" applyProtection="0"/>
    <xf numFmtId="0" fontId="28" fillId="36" borderId="0" applyNumberFormat="0" applyProtection="0">
      <alignment horizontal="center" vertical="center"/>
    </xf>
    <xf numFmtId="0" fontId="26" fillId="40" borderId="25" applyAlignment="0" applyProtection="0"/>
    <xf numFmtId="0" fontId="24" fillId="36" borderId="26" applyNumberFormat="0" applyAlignment="0" applyProtection="0">
      <alignment horizontal="center" vertical="center"/>
    </xf>
    <xf numFmtId="0" fontId="1" fillId="0" borderId="0"/>
  </cellStyleXfs>
  <cellXfs count="175">
    <xf numFmtId="0" fontId="0" fillId="0" borderId="0" xfId="0"/>
    <xf numFmtId="0" fontId="22" fillId="33" borderId="0" xfId="0" applyFont="1" applyFill="1"/>
    <xf numFmtId="0" fontId="22" fillId="33" borderId="13" xfId="0" applyFont="1" applyFill="1" applyBorder="1"/>
    <xf numFmtId="0" fontId="22" fillId="33" borderId="0" xfId="0" applyFont="1" applyFill="1" applyAlignment="1">
      <alignment horizontal="center"/>
    </xf>
    <xf numFmtId="0" fontId="21" fillId="33" borderId="0" xfId="0" applyFont="1" applyFill="1"/>
    <xf numFmtId="0" fontId="19" fillId="33" borderId="0" xfId="0" applyFont="1" applyFill="1"/>
    <xf numFmtId="0" fontId="22" fillId="33" borderId="0" xfId="51" applyFont="1" applyFill="1" applyProtection="1">
      <protection locked="0"/>
    </xf>
    <xf numFmtId="0" fontId="19" fillId="41" borderId="0" xfId="53" applyFont="1" applyFill="1" applyProtection="1">
      <protection locked="0"/>
    </xf>
    <xf numFmtId="0" fontId="19" fillId="33" borderId="0" xfId="51" applyFont="1" applyFill="1" applyProtection="1">
      <protection locked="0"/>
    </xf>
    <xf numFmtId="0" fontId="20" fillId="33" borderId="0" xfId="51" applyFont="1" applyFill="1" applyProtection="1">
      <protection locked="0"/>
    </xf>
    <xf numFmtId="0" fontId="19" fillId="33" borderId="0" xfId="51" applyFont="1" applyFill="1" applyAlignment="1" applyProtection="1">
      <alignment horizontal="right"/>
      <protection locked="0"/>
    </xf>
    <xf numFmtId="0" fontId="19" fillId="33" borderId="15" xfId="0" applyFont="1" applyFill="1" applyBorder="1"/>
    <xf numFmtId="0" fontId="19" fillId="33" borderId="21" xfId="0" applyFont="1" applyFill="1" applyBorder="1"/>
    <xf numFmtId="0" fontId="19" fillId="33" borderId="21" xfId="51" applyFont="1" applyFill="1" applyBorder="1" applyProtection="1">
      <protection locked="0"/>
    </xf>
    <xf numFmtId="0" fontId="19" fillId="33" borderId="15" xfId="51" applyFont="1" applyFill="1" applyBorder="1" applyProtection="1">
      <protection locked="0"/>
    </xf>
    <xf numFmtId="0" fontId="19" fillId="33" borderId="18" xfId="0" applyFont="1" applyFill="1" applyBorder="1"/>
    <xf numFmtId="0" fontId="19" fillId="33" borderId="22" xfId="0" applyFont="1" applyFill="1" applyBorder="1"/>
    <xf numFmtId="0" fontId="19" fillId="33" borderId="19" xfId="0" applyFont="1" applyFill="1" applyBorder="1"/>
    <xf numFmtId="0" fontId="19" fillId="33" borderId="19" xfId="51" applyFont="1" applyFill="1" applyBorder="1" applyProtection="1">
      <protection locked="0"/>
    </xf>
    <xf numFmtId="0" fontId="19" fillId="33" borderId="20" xfId="51" applyFont="1" applyFill="1" applyBorder="1" applyProtection="1">
      <protection locked="0"/>
    </xf>
    <xf numFmtId="0" fontId="30" fillId="33" borderId="22" xfId="16" applyFont="1" applyFill="1" applyBorder="1"/>
    <xf numFmtId="2" fontId="19" fillId="33" borderId="22" xfId="0" applyNumberFormat="1" applyFont="1" applyFill="1" applyBorder="1"/>
    <xf numFmtId="0" fontId="30" fillId="33" borderId="18" xfId="16" applyFont="1" applyFill="1" applyBorder="1"/>
    <xf numFmtId="0" fontId="30" fillId="33" borderId="0" xfId="16" applyFont="1" applyFill="1" applyBorder="1"/>
    <xf numFmtId="0" fontId="30" fillId="33" borderId="11" xfId="16" applyFont="1" applyFill="1" applyBorder="1"/>
    <xf numFmtId="0" fontId="30" fillId="33" borderId="21" xfId="16" applyFont="1" applyFill="1" applyBorder="1"/>
    <xf numFmtId="0" fontId="30" fillId="33" borderId="14" xfId="16" applyFont="1" applyFill="1" applyBorder="1"/>
    <xf numFmtId="167" fontId="19" fillId="33" borderId="11" xfId="0" applyNumberFormat="1" applyFont="1" applyFill="1" applyBorder="1"/>
    <xf numFmtId="167" fontId="19" fillId="33" borderId="14" xfId="0" applyNumberFormat="1" applyFont="1" applyFill="1" applyBorder="1"/>
    <xf numFmtId="0" fontId="19" fillId="33" borderId="18" xfId="0" applyFont="1" applyFill="1" applyBorder="1" applyAlignment="1">
      <alignment wrapText="1"/>
    </xf>
    <xf numFmtId="0" fontId="19" fillId="33" borderId="21" xfId="0" applyFont="1" applyFill="1" applyBorder="1" applyAlignment="1">
      <alignment wrapText="1"/>
    </xf>
    <xf numFmtId="2" fontId="19" fillId="33" borderId="18" xfId="0" applyNumberFormat="1" applyFont="1" applyFill="1" applyBorder="1"/>
    <xf numFmtId="2" fontId="19" fillId="33" borderId="0" xfId="0" applyNumberFormat="1" applyFont="1" applyFill="1"/>
    <xf numFmtId="2" fontId="19" fillId="33" borderId="11" xfId="0" applyNumberFormat="1" applyFont="1" applyFill="1" applyBorder="1"/>
    <xf numFmtId="2" fontId="19" fillId="33" borderId="21" xfId="0" applyNumberFormat="1" applyFont="1" applyFill="1" applyBorder="1"/>
    <xf numFmtId="2" fontId="19" fillId="33" borderId="14" xfId="0" applyNumberFormat="1" applyFont="1" applyFill="1" applyBorder="1"/>
    <xf numFmtId="166" fontId="19" fillId="33" borderId="11" xfId="0" applyNumberFormat="1" applyFont="1" applyFill="1" applyBorder="1"/>
    <xf numFmtId="166" fontId="19" fillId="33" borderId="14" xfId="0" applyNumberFormat="1" applyFont="1" applyFill="1" applyBorder="1"/>
    <xf numFmtId="0" fontId="19" fillId="34" borderId="11" xfId="0" applyFont="1" applyFill="1" applyBorder="1"/>
    <xf numFmtId="0" fontId="19" fillId="34" borderId="14" xfId="0" applyFont="1" applyFill="1" applyBorder="1"/>
    <xf numFmtId="169" fontId="19" fillId="34" borderId="11" xfId="0" applyNumberFormat="1" applyFont="1" applyFill="1" applyBorder="1"/>
    <xf numFmtId="169" fontId="19" fillId="34" borderId="14" xfId="0" applyNumberFormat="1" applyFont="1" applyFill="1" applyBorder="1"/>
    <xf numFmtId="167" fontId="19" fillId="34" borderId="11" xfId="0" applyNumberFormat="1" applyFont="1" applyFill="1" applyBorder="1"/>
    <xf numFmtId="167" fontId="19" fillId="34" borderId="14" xfId="0" applyNumberFormat="1" applyFont="1" applyFill="1" applyBorder="1"/>
    <xf numFmtId="0" fontId="20" fillId="33" borderId="0" xfId="52" applyFont="1" applyFill="1" applyProtection="1">
      <protection locked="0"/>
    </xf>
    <xf numFmtId="0" fontId="19" fillId="33" borderId="18" xfId="51" applyFont="1" applyFill="1" applyBorder="1" applyProtection="1">
      <protection locked="0"/>
    </xf>
    <xf numFmtId="165" fontId="19" fillId="42" borderId="0" xfId="11" applyNumberFormat="1" applyFont="1" applyFill="1" applyBorder="1" applyAlignment="1">
      <alignment horizontal="center"/>
    </xf>
    <xf numFmtId="2" fontId="19" fillId="42" borderId="0" xfId="11" applyNumberFormat="1" applyFont="1" applyFill="1" applyBorder="1" applyAlignment="1">
      <alignment horizontal="center"/>
    </xf>
    <xf numFmtId="165" fontId="19" fillId="42" borderId="22" xfId="11" applyNumberFormat="1" applyFont="1" applyFill="1" applyBorder="1" applyAlignment="1">
      <alignment horizontal="center"/>
    </xf>
    <xf numFmtId="2" fontId="19" fillId="42" borderId="22" xfId="11" applyNumberFormat="1" applyFont="1" applyFill="1" applyBorder="1" applyAlignment="1">
      <alignment horizontal="center"/>
    </xf>
    <xf numFmtId="165" fontId="19" fillId="42" borderId="18" xfId="11" applyNumberFormat="1" applyFont="1" applyFill="1" applyBorder="1" applyAlignment="1">
      <alignment horizontal="center"/>
    </xf>
    <xf numFmtId="165" fontId="19" fillId="42" borderId="11" xfId="11" applyNumberFormat="1" applyFont="1" applyFill="1" applyBorder="1" applyAlignment="1">
      <alignment horizontal="center"/>
    </xf>
    <xf numFmtId="165" fontId="19" fillId="42" borderId="21" xfId="11" applyNumberFormat="1" applyFont="1" applyFill="1" applyBorder="1" applyAlignment="1">
      <alignment horizontal="center"/>
    </xf>
    <xf numFmtId="165" fontId="19" fillId="42" borderId="14" xfId="11" applyNumberFormat="1" applyFont="1" applyFill="1" applyBorder="1" applyAlignment="1">
      <alignment horizontal="center"/>
    </xf>
    <xf numFmtId="2" fontId="19" fillId="33" borderId="24" xfId="0" applyNumberFormat="1" applyFont="1" applyFill="1" applyBorder="1"/>
    <xf numFmtId="2" fontId="19" fillId="33" borderId="17" xfId="0" applyNumberFormat="1" applyFont="1" applyFill="1" applyBorder="1"/>
    <xf numFmtId="2" fontId="19" fillId="33" borderId="16" xfId="0" applyNumberFormat="1" applyFont="1" applyFill="1" applyBorder="1"/>
    <xf numFmtId="166" fontId="19" fillId="33" borderId="16" xfId="0" applyNumberFormat="1" applyFont="1" applyFill="1" applyBorder="1"/>
    <xf numFmtId="0" fontId="22" fillId="33" borderId="0" xfId="52" applyFont="1" applyFill="1" applyProtection="1">
      <protection locked="0"/>
    </xf>
    <xf numFmtId="14" fontId="22" fillId="33" borderId="0" xfId="52" applyNumberFormat="1" applyFont="1" applyFill="1" applyProtection="1">
      <protection locked="0"/>
    </xf>
    <xf numFmtId="0" fontId="19" fillId="34" borderId="18" xfId="0" applyFont="1" applyFill="1" applyBorder="1" applyAlignment="1">
      <alignment horizontal="left"/>
    </xf>
    <xf numFmtId="0" fontId="19" fillId="34" borderId="21" xfId="0" applyFont="1" applyFill="1" applyBorder="1" applyAlignment="1">
      <alignment horizontal="left"/>
    </xf>
    <xf numFmtId="0" fontId="19" fillId="34" borderId="19" xfId="0" applyFont="1" applyFill="1" applyBorder="1" applyAlignment="1">
      <alignment horizontal="left"/>
    </xf>
    <xf numFmtId="0" fontId="19" fillId="34" borderId="20" xfId="0" applyFont="1" applyFill="1" applyBorder="1" applyAlignment="1">
      <alignment horizontal="left"/>
    </xf>
    <xf numFmtId="14" fontId="19" fillId="33" borderId="18" xfId="57" applyNumberFormat="1" applyFont="1" applyFill="1" applyBorder="1" applyAlignment="1">
      <alignment horizontal="left"/>
    </xf>
    <xf numFmtId="14" fontId="19" fillId="33" borderId="21" xfId="57" applyNumberFormat="1" applyFont="1" applyFill="1" applyBorder="1" applyAlignment="1">
      <alignment horizontal="left"/>
    </xf>
    <xf numFmtId="22" fontId="25" fillId="33" borderId="19" xfId="50" applyNumberFormat="1" applyFill="1" applyBorder="1" applyAlignment="1">
      <alignment horizontal="right" wrapText="1"/>
    </xf>
    <xf numFmtId="22" fontId="25" fillId="33" borderId="20" xfId="50" applyNumberFormat="1" applyFill="1" applyBorder="1" applyAlignment="1">
      <alignment horizontal="right" wrapText="1"/>
    </xf>
    <xf numFmtId="2" fontId="19" fillId="34" borderId="27" xfId="51" applyNumberFormat="1" applyFont="1" applyFill="1" applyBorder="1" applyAlignment="1" applyProtection="1">
      <alignment horizontal="center"/>
      <protection locked="0"/>
    </xf>
    <xf numFmtId="0" fontId="19" fillId="33" borderId="24" xfId="51" applyFont="1" applyFill="1" applyBorder="1" applyProtection="1">
      <protection locked="0"/>
    </xf>
    <xf numFmtId="2" fontId="19" fillId="33" borderId="10" xfId="51" applyNumberFormat="1" applyFont="1" applyFill="1" applyBorder="1" applyAlignment="1" applyProtection="1">
      <alignment horizontal="center"/>
      <protection locked="0"/>
    </xf>
    <xf numFmtId="0" fontId="19" fillId="34" borderId="0" xfId="0" applyFont="1" applyFill="1" applyAlignment="1">
      <alignment horizontal="center"/>
    </xf>
    <xf numFmtId="0" fontId="19" fillId="34" borderId="16" xfId="0" applyFont="1" applyFill="1" applyBorder="1"/>
    <xf numFmtId="0" fontId="19" fillId="34" borderId="27" xfId="51" applyFont="1" applyFill="1" applyBorder="1" applyAlignment="1" applyProtection="1">
      <alignment horizontal="center"/>
      <protection locked="0"/>
    </xf>
    <xf numFmtId="0" fontId="19" fillId="33" borderId="18" xfId="0" applyFont="1" applyFill="1" applyBorder="1" applyAlignment="1">
      <alignment horizontal="left"/>
    </xf>
    <xf numFmtId="0" fontId="19" fillId="33" borderId="21" xfId="0" applyFont="1" applyFill="1" applyBorder="1" applyAlignment="1">
      <alignment horizontal="left"/>
    </xf>
    <xf numFmtId="0" fontId="19" fillId="33" borderId="19" xfId="0" applyFont="1" applyFill="1" applyBorder="1" applyAlignment="1">
      <alignment horizontal="left"/>
    </xf>
    <xf numFmtId="0" fontId="19" fillId="33" borderId="20" xfId="0" applyFont="1" applyFill="1" applyBorder="1" applyAlignment="1">
      <alignment horizontal="left"/>
    </xf>
    <xf numFmtId="0" fontId="29" fillId="33" borderId="0" xfId="51" applyFont="1" applyFill="1" applyProtection="1">
      <protection locked="0"/>
    </xf>
    <xf numFmtId="0" fontId="19" fillId="34" borderId="18" xfId="0" applyFont="1" applyFill="1" applyBorder="1" applyAlignment="1">
      <alignment horizontal="center"/>
    </xf>
    <xf numFmtId="0" fontId="19" fillId="34" borderId="21" xfId="0" applyFont="1" applyFill="1" applyBorder="1" applyAlignment="1">
      <alignment horizontal="center"/>
    </xf>
    <xf numFmtId="0" fontId="22" fillId="34" borderId="0" xfId="0" applyFont="1" applyFill="1"/>
    <xf numFmtId="0" fontId="31" fillId="33" borderId="0" xfId="52" applyFont="1" applyFill="1" applyProtection="1">
      <protection locked="0"/>
    </xf>
    <xf numFmtId="0" fontId="32" fillId="45" borderId="29" xfId="50" applyFont="1" applyFill="1" applyBorder="1" applyAlignment="1">
      <alignment horizontal="center"/>
    </xf>
    <xf numFmtId="0" fontId="32" fillId="45" borderId="30" xfId="50" applyFont="1" applyFill="1" applyBorder="1" applyAlignment="1">
      <alignment horizontal="center"/>
    </xf>
    <xf numFmtId="0" fontId="32" fillId="45" borderId="31" xfId="50" applyFont="1" applyFill="1" applyBorder="1" applyAlignment="1">
      <alignment horizontal="center"/>
    </xf>
    <xf numFmtId="0" fontId="25" fillId="33" borderId="28" xfId="50" applyFill="1" applyBorder="1" applyAlignment="1">
      <alignment wrapText="1"/>
    </xf>
    <xf numFmtId="167" fontId="25" fillId="33" borderId="28" xfId="50" applyNumberFormat="1" applyFill="1" applyBorder="1" applyAlignment="1">
      <alignment horizontal="right" wrapText="1"/>
    </xf>
    <xf numFmtId="0" fontId="25" fillId="33" borderId="28" xfId="50" applyFill="1" applyBorder="1" applyAlignment="1">
      <alignment horizontal="right" wrapText="1"/>
    </xf>
    <xf numFmtId="0" fontId="25" fillId="33" borderId="28" xfId="50" applyFill="1" applyBorder="1" applyAlignment="1">
      <alignment horizontal="left"/>
    </xf>
    <xf numFmtId="0" fontId="25" fillId="44" borderId="28" xfId="50" applyFill="1" applyBorder="1" applyAlignment="1">
      <alignment wrapText="1"/>
    </xf>
    <xf numFmtId="167" fontId="25" fillId="44" borderId="28" xfId="50" applyNumberFormat="1" applyFill="1" applyBorder="1" applyAlignment="1">
      <alignment horizontal="right" wrapText="1"/>
    </xf>
    <xf numFmtId="0" fontId="25" fillId="44" borderId="28" xfId="50" applyFill="1" applyBorder="1" applyAlignment="1">
      <alignment horizontal="right" wrapText="1"/>
    </xf>
    <xf numFmtId="0" fontId="25" fillId="44" borderId="28" xfId="50" applyFill="1" applyBorder="1" applyAlignment="1">
      <alignment horizontal="left"/>
    </xf>
    <xf numFmtId="0" fontId="33" fillId="33" borderId="0" xfId="51" applyFont="1" applyFill="1" applyProtection="1">
      <protection locked="0"/>
    </xf>
    <xf numFmtId="0" fontId="34" fillId="33" borderId="0" xfId="51" applyFont="1" applyFill="1" applyProtection="1">
      <protection locked="0"/>
    </xf>
    <xf numFmtId="0" fontId="32" fillId="43" borderId="32" xfId="51" applyFont="1" applyFill="1" applyBorder="1" applyProtection="1">
      <protection locked="0"/>
    </xf>
    <xf numFmtId="0" fontId="32" fillId="43" borderId="33" xfId="51" applyFont="1" applyFill="1" applyBorder="1" applyProtection="1">
      <protection locked="0"/>
    </xf>
    <xf numFmtId="0" fontId="32" fillId="43" borderId="34" xfId="51" applyFont="1" applyFill="1" applyBorder="1" applyProtection="1">
      <protection locked="0"/>
    </xf>
    <xf numFmtId="0" fontId="35" fillId="43" borderId="35" xfId="49" applyFont="1" applyFill="1" applyBorder="1" applyAlignment="1" applyProtection="1">
      <alignment horizontal="left" vertical="center" wrapText="1"/>
      <protection locked="0"/>
    </xf>
    <xf numFmtId="0" fontId="35" fillId="43" borderId="36" xfId="49" applyFont="1" applyFill="1" applyBorder="1" applyAlignment="1" applyProtection="1">
      <alignment horizontal="left" vertical="center" wrapText="1"/>
      <protection locked="0"/>
    </xf>
    <xf numFmtId="0" fontId="35" fillId="43" borderId="37" xfId="49" applyFont="1" applyFill="1" applyBorder="1" applyAlignment="1" applyProtection="1">
      <alignment horizontal="left" vertical="center" wrapText="1"/>
      <protection locked="0"/>
    </xf>
    <xf numFmtId="0" fontId="35" fillId="43" borderId="38" xfId="49" applyFont="1" applyFill="1" applyBorder="1" applyProtection="1">
      <alignment horizontal="center" vertical="center"/>
      <protection locked="0"/>
    </xf>
    <xf numFmtId="0" fontId="35" fillId="43" borderId="39" xfId="49" applyFont="1" applyFill="1" applyBorder="1" applyProtection="1">
      <alignment horizontal="center" vertical="center"/>
      <protection locked="0"/>
    </xf>
    <xf numFmtId="0" fontId="35" fillId="43" borderId="39" xfId="49" applyFont="1" applyFill="1" applyBorder="1" applyAlignment="1" applyProtection="1">
      <alignment horizontal="left" vertical="center"/>
      <protection locked="0"/>
    </xf>
    <xf numFmtId="0" fontId="35" fillId="43" borderId="39" xfId="49" applyFont="1" applyFill="1" applyBorder="1" applyAlignment="1" applyProtection="1">
      <alignment horizontal="center" vertical="center" wrapText="1"/>
      <protection locked="0"/>
    </xf>
    <xf numFmtId="0" fontId="35" fillId="43" borderId="40" xfId="49" applyFont="1" applyFill="1" applyBorder="1" applyAlignment="1" applyProtection="1">
      <alignment horizontal="center" vertical="center" wrapText="1"/>
      <protection locked="0"/>
    </xf>
    <xf numFmtId="14" fontId="35" fillId="43" borderId="39" xfId="49" applyNumberFormat="1" applyFont="1" applyFill="1" applyBorder="1" applyProtection="1">
      <alignment horizontal="center" vertical="center"/>
      <protection locked="0"/>
    </xf>
    <xf numFmtId="14" fontId="35" fillId="43" borderId="40" xfId="49" applyNumberFormat="1" applyFont="1" applyFill="1" applyBorder="1" applyProtection="1">
      <alignment horizontal="center" vertical="center"/>
      <protection locked="0"/>
    </xf>
    <xf numFmtId="0" fontId="29" fillId="33" borderId="0" xfId="49" applyFont="1" applyFill="1" applyBorder="1" applyAlignment="1" applyProtection="1">
      <alignment vertical="center"/>
      <protection locked="0"/>
    </xf>
    <xf numFmtId="0" fontId="33" fillId="33" borderId="0" xfId="0" applyFont="1" applyFill="1"/>
    <xf numFmtId="0" fontId="35" fillId="43" borderId="38" xfId="49" applyFont="1" applyFill="1" applyBorder="1" applyAlignment="1" applyProtection="1">
      <alignment horizontal="left" vertical="center"/>
      <protection locked="0"/>
    </xf>
    <xf numFmtId="0" fontId="35" fillId="43" borderId="40" xfId="49" applyFont="1" applyFill="1" applyBorder="1" applyAlignment="1" applyProtection="1">
      <alignment horizontal="left" vertical="center"/>
      <protection locked="0"/>
    </xf>
    <xf numFmtId="0" fontId="35" fillId="43" borderId="41" xfId="49" applyFont="1" applyFill="1" applyBorder="1" applyAlignment="1" applyProtection="1">
      <alignment horizontal="left" vertical="center"/>
      <protection locked="0"/>
    </xf>
    <xf numFmtId="0" fontId="35" fillId="43" borderId="42" xfId="49" applyFont="1" applyFill="1" applyBorder="1" applyProtection="1">
      <alignment horizontal="center" vertical="center"/>
      <protection locked="0"/>
    </xf>
    <xf numFmtId="0" fontId="35" fillId="43" borderId="43" xfId="49" applyFont="1" applyFill="1" applyBorder="1" applyProtection="1">
      <alignment horizontal="center" vertical="center"/>
      <protection locked="0"/>
    </xf>
    <xf numFmtId="0" fontId="19" fillId="34" borderId="19" xfId="0" applyFont="1" applyFill="1" applyBorder="1"/>
    <xf numFmtId="0" fontId="19" fillId="34" borderId="20" xfId="51" applyFont="1" applyFill="1" applyBorder="1" applyProtection="1">
      <protection locked="0"/>
    </xf>
    <xf numFmtId="0" fontId="19" fillId="34" borderId="19" xfId="51" applyFont="1" applyFill="1" applyBorder="1" applyProtection="1">
      <protection locked="0"/>
    </xf>
    <xf numFmtId="0" fontId="29" fillId="33" borderId="19" xfId="58" applyFont="1" applyFill="1" applyBorder="1" applyAlignment="1" applyProtection="1">
      <alignment horizontal="left" vertical="center"/>
      <protection locked="0"/>
    </xf>
    <xf numFmtId="0" fontId="19" fillId="34" borderId="19" xfId="0" applyFont="1" applyFill="1" applyBorder="1" applyAlignment="1">
      <alignment horizontal="center"/>
    </xf>
    <xf numFmtId="0" fontId="29" fillId="33" borderId="20" xfId="58" applyFont="1" applyFill="1" applyBorder="1" applyAlignment="1" applyProtection="1">
      <alignment horizontal="left" vertical="center"/>
      <protection locked="0"/>
    </xf>
    <xf numFmtId="168" fontId="19" fillId="34" borderId="20" xfId="57" applyNumberFormat="1" applyFont="1" applyFill="1" applyBorder="1" applyAlignment="1">
      <alignment horizontal="center"/>
    </xf>
    <xf numFmtId="0" fontId="19" fillId="33" borderId="12" xfId="51" applyFont="1" applyFill="1" applyBorder="1" applyAlignment="1" applyProtection="1">
      <alignment horizontal="left"/>
      <protection locked="0"/>
    </xf>
    <xf numFmtId="9" fontId="19" fillId="34" borderId="10" xfId="48" applyFont="1" applyFill="1" applyBorder="1" applyAlignment="1">
      <alignment horizontal="center"/>
    </xf>
    <xf numFmtId="2" fontId="19" fillId="34" borderId="11" xfId="0" applyNumberFormat="1" applyFont="1" applyFill="1" applyBorder="1"/>
    <xf numFmtId="2" fontId="19" fillId="34" borderId="14" xfId="0" applyNumberFormat="1" applyFont="1" applyFill="1" applyBorder="1"/>
    <xf numFmtId="0" fontId="0" fillId="33" borderId="0" xfId="0" applyFill="1"/>
    <xf numFmtId="0" fontId="17" fillId="33" borderId="0" xfId="0" applyFont="1" applyFill="1"/>
    <xf numFmtId="170" fontId="22" fillId="33" borderId="0" xfId="48" applyNumberFormat="1" applyFont="1" applyFill="1" applyProtection="1">
      <protection locked="0"/>
    </xf>
    <xf numFmtId="10" fontId="22" fillId="33" borderId="0" xfId="48" applyNumberFormat="1" applyFont="1" applyFill="1" applyProtection="1">
      <protection locked="0"/>
    </xf>
    <xf numFmtId="1" fontId="19" fillId="34" borderId="0" xfId="0" applyNumberFormat="1" applyFont="1" applyFill="1" applyAlignment="1">
      <alignment horizontal="center"/>
    </xf>
    <xf numFmtId="1" fontId="19" fillId="34" borderId="22" xfId="0" applyNumberFormat="1" applyFont="1" applyFill="1" applyBorder="1" applyAlignment="1">
      <alignment horizontal="center"/>
    </xf>
    <xf numFmtId="1" fontId="19" fillId="34" borderId="21" xfId="0" applyNumberFormat="1" applyFont="1" applyFill="1" applyBorder="1" applyAlignment="1">
      <alignment horizontal="center"/>
    </xf>
    <xf numFmtId="0" fontId="32" fillId="45" borderId="44" xfId="50" applyFont="1" applyFill="1" applyBorder="1" applyAlignment="1">
      <alignment horizontal="center"/>
    </xf>
    <xf numFmtId="0" fontId="36" fillId="33" borderId="0" xfId="0" applyFont="1" applyFill="1" applyAlignment="1">
      <alignment horizontal="left" vertical="top" wrapText="1"/>
    </xf>
    <xf numFmtId="0" fontId="36" fillId="33" borderId="0" xfId="0" applyFont="1" applyFill="1" applyAlignment="1">
      <alignment horizontal="left" vertical="top"/>
    </xf>
    <xf numFmtId="22" fontId="25" fillId="33" borderId="28" xfId="50" applyNumberFormat="1" applyFill="1" applyBorder="1" applyAlignment="1">
      <alignment horizontal="right" wrapText="1"/>
    </xf>
    <xf numFmtId="22" fontId="25" fillId="44" borderId="28" xfId="50" applyNumberFormat="1" applyFill="1" applyBorder="1" applyAlignment="1">
      <alignment horizontal="right" wrapText="1"/>
    </xf>
    <xf numFmtId="2" fontId="19" fillId="34" borderId="11" xfId="0" applyNumberFormat="1" applyFont="1" applyFill="1" applyBorder="1" applyAlignment="1">
      <alignment horizontal="center"/>
    </xf>
    <xf numFmtId="2" fontId="19" fillId="34" borderId="14" xfId="0" applyNumberFormat="1" applyFont="1" applyFill="1" applyBorder="1" applyAlignment="1">
      <alignment horizontal="center"/>
    </xf>
    <xf numFmtId="0" fontId="20" fillId="33" borderId="12" xfId="52" applyFont="1" applyFill="1" applyBorder="1" applyProtection="1">
      <protection locked="0"/>
    </xf>
    <xf numFmtId="0" fontId="19" fillId="34" borderId="13" xfId="0" applyFont="1" applyFill="1" applyBorder="1"/>
    <xf numFmtId="0" fontId="20" fillId="33" borderId="0" xfId="51" applyFont="1" applyFill="1" applyAlignment="1" applyProtection="1">
      <alignment wrapText="1"/>
      <protection locked="0"/>
    </xf>
    <xf numFmtId="2" fontId="20" fillId="33" borderId="0" xfId="51" applyNumberFormat="1" applyFont="1" applyFill="1" applyProtection="1">
      <protection locked="0"/>
    </xf>
    <xf numFmtId="0" fontId="35" fillId="43" borderId="33" xfId="56" applyFont="1" applyFill="1" applyBorder="1" applyAlignment="1" applyProtection="1">
      <alignment horizontal="centerContinuous" vertical="center"/>
      <protection locked="0"/>
    </xf>
    <xf numFmtId="2" fontId="19" fillId="0" borderId="11" xfId="0" applyNumberFormat="1" applyFont="1" applyBorder="1"/>
    <xf numFmtId="2" fontId="19" fillId="0" borderId="14" xfId="0" applyNumberFormat="1" applyFont="1" applyBorder="1"/>
    <xf numFmtId="0" fontId="19" fillId="34" borderId="22" xfId="0" applyFont="1" applyFill="1" applyBorder="1"/>
    <xf numFmtId="172" fontId="19" fillId="33" borderId="0" xfId="0" applyNumberFormat="1" applyFont="1" applyFill="1"/>
    <xf numFmtId="0" fontId="17" fillId="0" borderId="0" xfId="0" applyFont="1"/>
    <xf numFmtId="0" fontId="22" fillId="33" borderId="0" xfId="51" applyFont="1" applyFill="1" applyAlignment="1" applyProtection="1">
      <alignment wrapText="1"/>
      <protection locked="0"/>
    </xf>
    <xf numFmtId="0" fontId="22" fillId="33" borderId="0" xfId="52" applyNumberFormat="1" applyFont="1" applyFill="1" applyProtection="1">
      <protection locked="0"/>
    </xf>
    <xf numFmtId="167" fontId="22" fillId="33" borderId="0" xfId="51" applyNumberFormat="1" applyFont="1" applyFill="1" applyProtection="1">
      <protection locked="0"/>
    </xf>
    <xf numFmtId="0" fontId="19" fillId="34" borderId="0" xfId="0" applyFont="1" applyFill="1"/>
    <xf numFmtId="9" fontId="19" fillId="34" borderId="13" xfId="0" applyNumberFormat="1" applyFont="1" applyFill="1" applyBorder="1"/>
    <xf numFmtId="2" fontId="19" fillId="33" borderId="11" xfId="0" applyNumberFormat="1" applyFont="1" applyFill="1" applyBorder="1" applyAlignment="1">
      <alignment horizontal="center"/>
    </xf>
    <xf numFmtId="0" fontId="19" fillId="34" borderId="22" xfId="0" applyFont="1" applyFill="1" applyBorder="1" applyAlignment="1">
      <alignment horizontal="center"/>
    </xf>
    <xf numFmtId="2" fontId="19" fillId="33" borderId="14" xfId="0" applyNumberFormat="1" applyFont="1" applyFill="1" applyBorder="1" applyAlignment="1">
      <alignment horizontal="center"/>
    </xf>
    <xf numFmtId="0" fontId="19" fillId="33" borderId="47" xfId="51" applyFont="1" applyFill="1" applyBorder="1" applyProtection="1">
      <protection locked="0"/>
    </xf>
    <xf numFmtId="165" fontId="19" fillId="42" borderId="47" xfId="11" applyNumberFormat="1" applyFont="1" applyFill="1" applyBorder="1" applyAlignment="1">
      <alignment horizontal="center"/>
    </xf>
    <xf numFmtId="165" fontId="19" fillId="42" borderId="48" xfId="11" applyNumberFormat="1" applyFont="1" applyFill="1" applyBorder="1" applyAlignment="1">
      <alignment horizontal="center"/>
    </xf>
    <xf numFmtId="2" fontId="19" fillId="42" borderId="48" xfId="11" applyNumberFormat="1" applyFont="1" applyFill="1" applyBorder="1" applyAlignment="1">
      <alignment horizontal="center"/>
    </xf>
    <xf numFmtId="2" fontId="19" fillId="42" borderId="46" xfId="11" applyNumberFormat="1" applyFont="1" applyFill="1" applyBorder="1" applyAlignment="1">
      <alignment horizontal="center"/>
    </xf>
    <xf numFmtId="2" fontId="19" fillId="42" borderId="11" xfId="11" applyNumberFormat="1" applyFont="1" applyFill="1" applyBorder="1" applyAlignment="1">
      <alignment horizontal="center"/>
    </xf>
    <xf numFmtId="2" fontId="19" fillId="42" borderId="14" xfId="11" applyNumberFormat="1" applyFont="1" applyFill="1" applyBorder="1" applyAlignment="1">
      <alignment horizontal="center"/>
    </xf>
    <xf numFmtId="0" fontId="19" fillId="34" borderId="45" xfId="0" applyFont="1" applyFill="1" applyBorder="1"/>
    <xf numFmtId="0" fontId="20" fillId="33" borderId="49" xfId="52" applyFont="1" applyFill="1" applyBorder="1" applyAlignment="1" applyProtection="1">
      <alignment horizontal="right"/>
      <protection locked="0"/>
    </xf>
    <xf numFmtId="0" fontId="29" fillId="33" borderId="0" xfId="52" applyFont="1" applyFill="1" applyAlignment="1" applyProtection="1">
      <protection locked="0"/>
    </xf>
    <xf numFmtId="171" fontId="0" fillId="33" borderId="0" xfId="0" applyNumberFormat="1" applyFill="1" applyAlignment="1">
      <alignment horizontal="left"/>
    </xf>
    <xf numFmtId="0" fontId="0" fillId="33" borderId="0" xfId="0" applyFill="1" applyAlignment="1">
      <alignment wrapText="1"/>
    </xf>
    <xf numFmtId="0" fontId="0" fillId="0" borderId="0" xfId="0" applyAlignment="1">
      <alignment wrapText="1"/>
    </xf>
    <xf numFmtId="0" fontId="0" fillId="0" borderId="0" xfId="0" applyAlignment="1">
      <alignment horizontal="justify" vertical="center" wrapText="1"/>
    </xf>
    <xf numFmtId="0" fontId="0" fillId="0" borderId="0" xfId="0" applyAlignment="1">
      <alignment horizontal="justify" vertical="center"/>
    </xf>
    <xf numFmtId="0" fontId="0" fillId="0" borderId="0" xfId="0"/>
  </cellXfs>
  <cellStyles count="60">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lumn_Heading_RP" xfId="49" xr:uid="{00000000-0005-0000-0000-00001B000000}"/>
    <cellStyle name="Comma 2" xfId="43" xr:uid="{00000000-0005-0000-0000-00001C000000}"/>
    <cellStyle name="Comma 2 2" xfId="44" xr:uid="{00000000-0005-0000-0000-00001D000000}"/>
    <cellStyle name="Comma 3" xfId="46" xr:uid="{00000000-0005-0000-0000-00001E000000}"/>
    <cellStyle name="Comma 4" xfId="55" xr:uid="{00000000-0005-0000-0000-00001F000000}"/>
    <cellStyle name="Description_RP" xfId="54" xr:uid="{00000000-0005-0000-0000-000020000000}"/>
    <cellStyle name="Explanatory Text" xfId="16" builtinId="53" customBuiltin="1"/>
    <cellStyle name="Formula_RP" xfId="57" xr:uid="{00000000-0005-0000-0000-000022000000}"/>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eading1_RP" xfId="56" xr:uid="{00000000-0005-0000-0000-000028000000}"/>
    <cellStyle name="Input" xfId="9" builtinId="20" customBuiltin="1"/>
    <cellStyle name="Label_RP" xfId="53" xr:uid="{00000000-0005-0000-0000-00002A000000}"/>
    <cellStyle name="Linked Cell" xfId="12" builtinId="24" customBuiltin="1"/>
    <cellStyle name="Neutral" xfId="8" builtinId="28" customBuiltin="1"/>
    <cellStyle name="Normal" xfId="0" builtinId="0"/>
    <cellStyle name="Normal 2" xfId="42" xr:uid="{00000000-0005-0000-0000-00002E000000}"/>
    <cellStyle name="Normal 3" xfId="45" xr:uid="{00000000-0005-0000-0000-00002F000000}"/>
    <cellStyle name="Normal 6 6 2 3" xfId="59" xr:uid="{FDDBA5FA-D98D-4ADA-8CA7-BC8EFBB7551D}"/>
    <cellStyle name="Normal_Outputs" xfId="50" xr:uid="{00000000-0005-0000-0000-000030000000}"/>
    <cellStyle name="Normal_RP" xfId="51" xr:uid="{00000000-0005-0000-0000-000031000000}"/>
    <cellStyle name="Note" xfId="15" builtinId="10" customBuiltin="1"/>
    <cellStyle name="Output" xfId="10" builtinId="21" customBuiltin="1"/>
    <cellStyle name="Percent" xfId="48" builtinId="5"/>
    <cellStyle name="Percent 2" xfId="47" xr:uid="{00000000-0005-0000-0000-000035000000}"/>
    <cellStyle name="ProgramArea_RP" xfId="52" xr:uid="{00000000-0005-0000-0000-000036000000}"/>
    <cellStyle name="Row_Heading_RP" xfId="58" xr:uid="{00000000-0005-0000-0000-000037000000}"/>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https://www.nera.com/content/dam/nera/logos/NERA-logo-outlook.png" TargetMode="External"/><Relationship Id="rId1" Type="http://schemas.openxmlformats.org/officeDocument/2006/relationships/hyperlink" Target="https://www.nera.com/"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3</xdr:row>
      <xdr:rowOff>152400</xdr:rowOff>
    </xdr:from>
    <xdr:to>
      <xdr:col>2</xdr:col>
      <xdr:colOff>342900</xdr:colOff>
      <xdr:row>5</xdr:row>
      <xdr:rowOff>0</xdr:rowOff>
    </xdr:to>
    <xdr:pic>
      <xdr:nvPicPr>
        <xdr:cNvPr id="2" name="Picture 1" descr="NERA">
          <a:hlinkClick xmlns:r="http://schemas.openxmlformats.org/officeDocument/2006/relationships" r:id="rId1"/>
          <a:extLst>
            <a:ext uri="{FF2B5EF4-FFF2-40B4-BE49-F238E27FC236}">
              <a16:creationId xmlns:a16="http://schemas.microsoft.com/office/drawing/2014/main" id="{DFC632A7-BBA8-403A-9E56-9228677E9394}"/>
            </a:ext>
          </a:extLst>
        </xdr:cNvPr>
        <xdr:cNvPicPr>
          <a:picLocks noChangeAspect="1"/>
        </xdr:cNvPicPr>
      </xdr:nvPicPr>
      <xdr:blipFill>
        <a:blip xmlns:r="http://schemas.openxmlformats.org/officeDocument/2006/relationships" r:link="rId2">
          <a:extLst>
            <a:ext uri="{28A0092B-C50C-407E-A947-70E740481C1C}">
              <a14:useLocalDpi xmlns:a14="http://schemas.microsoft.com/office/drawing/2010/main" val="0"/>
            </a:ext>
          </a:extLst>
        </a:blip>
        <a:srcRect/>
        <a:stretch>
          <a:fillRect/>
        </a:stretch>
      </xdr:blipFill>
      <xdr:spPr bwMode="auto">
        <a:xfrm>
          <a:off x="757238" y="695325"/>
          <a:ext cx="1071562" cy="20955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Baringa Excel">
      <a:dk1>
        <a:sysClr val="windowText" lastClr="000000"/>
      </a:dk1>
      <a:lt1>
        <a:sysClr val="window" lastClr="FFFFFF"/>
      </a:lt1>
      <a:dk2>
        <a:srgbClr val="00487C"/>
      </a:dk2>
      <a:lt2>
        <a:srgbClr val="A6CEE3"/>
      </a:lt2>
      <a:accent1>
        <a:srgbClr val="029AF8"/>
      </a:accent1>
      <a:accent2>
        <a:srgbClr val="E50083"/>
      </a:accent2>
      <a:accent3>
        <a:srgbClr val="808080"/>
      </a:accent3>
      <a:accent4>
        <a:srgbClr val="00487C"/>
      </a:accent4>
      <a:accent5>
        <a:srgbClr val="6A2152"/>
      </a:accent5>
      <a:accent6>
        <a:srgbClr val="22C4A5"/>
      </a:accent6>
      <a:hlink>
        <a:srgbClr val="262626"/>
      </a:hlink>
      <a:folHlink>
        <a:srgbClr val="7DF9FF"/>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6F800-0154-4C3C-BD39-292DE13421A2}">
  <sheetPr>
    <tabColor theme="4"/>
  </sheetPr>
  <dimension ref="A1:N35"/>
  <sheetViews>
    <sheetView showGridLines="0" showRowColHeaders="0" tabSelected="1" workbookViewId="0"/>
  </sheetViews>
  <sheetFormatPr defaultColWidth="9.04296875" defaultRowHeight="14.75" x14ac:dyDescent="0.75"/>
  <cols>
    <col min="1" max="1" width="10.31640625" style="127" customWidth="1"/>
    <col min="2" max="2" width="10.453125" style="127" customWidth="1"/>
    <col min="3" max="3" width="12.04296875" style="127" customWidth="1"/>
    <col min="4" max="16384" width="9.04296875" style="127"/>
  </cols>
  <sheetData>
    <row r="1" spans="1:14" x14ac:dyDescent="0.75">
      <c r="A1" s="150"/>
    </row>
    <row r="2" spans="1:14" x14ac:dyDescent="0.75">
      <c r="A2" s="150"/>
      <c r="B2"/>
    </row>
    <row r="7" spans="1:14" x14ac:dyDescent="0.75">
      <c r="B7" s="128" t="s">
        <v>103</v>
      </c>
      <c r="C7" s="128" t="s">
        <v>178</v>
      </c>
    </row>
    <row r="8" spans="1:14" x14ac:dyDescent="0.75">
      <c r="B8" s="127" t="s">
        <v>104</v>
      </c>
      <c r="C8" s="127" t="s">
        <v>115</v>
      </c>
    </row>
    <row r="9" spans="1:14" x14ac:dyDescent="0.75">
      <c r="B9" s="127" t="s">
        <v>105</v>
      </c>
      <c r="C9" s="127" t="s">
        <v>151</v>
      </c>
    </row>
    <row r="10" spans="1:14" x14ac:dyDescent="0.75">
      <c r="B10" s="127" t="s">
        <v>0</v>
      </c>
      <c r="C10" s="169">
        <v>45727</v>
      </c>
    </row>
    <row r="13" spans="1:14" ht="159.94999999999999" customHeight="1" x14ac:dyDescent="0.75">
      <c r="B13" s="170" t="s">
        <v>176</v>
      </c>
      <c r="C13" s="171"/>
      <c r="D13" s="171"/>
      <c r="E13" s="171"/>
      <c r="F13" s="171"/>
      <c r="G13" s="171"/>
      <c r="H13" s="171"/>
      <c r="I13" s="171"/>
      <c r="J13" s="171"/>
      <c r="K13" s="171"/>
      <c r="L13" s="171"/>
      <c r="M13" s="171"/>
      <c r="N13" s="171"/>
    </row>
    <row r="15" spans="1:14" ht="80.25" customHeight="1" x14ac:dyDescent="0.75">
      <c r="B15" s="170" t="s">
        <v>177</v>
      </c>
      <c r="C15" s="171"/>
      <c r="D15" s="171"/>
      <c r="E15" s="171"/>
      <c r="F15" s="171"/>
      <c r="G15" s="171"/>
      <c r="H15" s="171"/>
      <c r="I15" s="171"/>
      <c r="J15" s="171"/>
      <c r="K15" s="171"/>
      <c r="L15" s="171"/>
      <c r="M15" s="171"/>
      <c r="N15" s="171"/>
    </row>
    <row r="17" spans="2:14" ht="50.25" customHeight="1" x14ac:dyDescent="0.75">
      <c r="B17" s="172" t="s">
        <v>181</v>
      </c>
      <c r="C17" s="171"/>
      <c r="D17" s="171"/>
      <c r="E17" s="171"/>
      <c r="F17" s="171"/>
      <c r="G17" s="171"/>
      <c r="H17" s="171"/>
      <c r="I17" s="171"/>
      <c r="J17" s="171"/>
      <c r="K17" s="171"/>
      <c r="L17" s="171"/>
      <c r="M17" s="171"/>
      <c r="N17" s="171"/>
    </row>
    <row r="18" spans="2:14" ht="50.25" customHeight="1" x14ac:dyDescent="0.75">
      <c r="B18" s="172" t="s">
        <v>180</v>
      </c>
      <c r="C18" s="171"/>
      <c r="D18" s="171"/>
      <c r="E18" s="171"/>
      <c r="F18" s="171"/>
      <c r="G18" s="171"/>
      <c r="H18" s="171"/>
      <c r="I18" s="171"/>
      <c r="J18" s="171"/>
      <c r="K18" s="171"/>
      <c r="L18" s="171"/>
      <c r="M18" s="171"/>
      <c r="N18" s="171"/>
    </row>
    <row r="19" spans="2:14" x14ac:dyDescent="0.75">
      <c r="B19" s="173" t="s">
        <v>179</v>
      </c>
      <c r="C19" s="174"/>
      <c r="D19" s="174"/>
      <c r="E19" s="174"/>
      <c r="F19" s="174"/>
      <c r="G19" s="174"/>
      <c r="H19" s="174"/>
      <c r="I19" s="174"/>
      <c r="J19" s="174"/>
      <c r="K19" s="174"/>
      <c r="L19" s="174"/>
      <c r="M19" s="174"/>
      <c r="N19" s="174"/>
    </row>
    <row r="23" spans="2:14" x14ac:dyDescent="0.75">
      <c r="B23" s="135"/>
      <c r="C23" s="136"/>
    </row>
    <row r="24" spans="2:14" ht="14.45" customHeight="1" x14ac:dyDescent="0.75">
      <c r="B24" s="136"/>
      <c r="C24" s="136"/>
      <c r="D24" s="136"/>
      <c r="E24" s="136"/>
      <c r="F24" s="136"/>
      <c r="G24" s="136"/>
      <c r="H24" s="136"/>
      <c r="I24" s="136"/>
    </row>
    <row r="25" spans="2:14" x14ac:dyDescent="0.75">
      <c r="B25" s="136"/>
      <c r="C25" s="136"/>
      <c r="D25" s="136"/>
      <c r="E25" s="136"/>
      <c r="F25" s="136"/>
      <c r="G25" s="136"/>
      <c r="H25" s="136"/>
      <c r="I25" s="136"/>
    </row>
    <row r="26" spans="2:14" x14ac:dyDescent="0.75">
      <c r="B26" s="135"/>
      <c r="C26" s="135"/>
      <c r="D26" s="136"/>
      <c r="E26" s="136"/>
      <c r="F26" s="136"/>
      <c r="G26" s="136"/>
      <c r="H26" s="136"/>
      <c r="I26" s="136"/>
    </row>
    <row r="27" spans="2:14" ht="15" customHeight="1" x14ac:dyDescent="0.75">
      <c r="B27" s="135"/>
      <c r="C27" s="135"/>
      <c r="D27" s="135"/>
      <c r="E27" s="135"/>
      <c r="F27" s="135"/>
      <c r="G27" s="135"/>
      <c r="H27" s="135"/>
      <c r="I27" s="135"/>
    </row>
    <row r="28" spans="2:14" x14ac:dyDescent="0.75">
      <c r="B28" s="135"/>
      <c r="C28" s="135"/>
      <c r="D28" s="135"/>
      <c r="E28" s="135"/>
      <c r="F28" s="135"/>
      <c r="G28" s="135"/>
      <c r="H28" s="135"/>
      <c r="I28" s="135"/>
    </row>
    <row r="29" spans="2:14" x14ac:dyDescent="0.75">
      <c r="B29" s="135"/>
      <c r="C29" s="135"/>
      <c r="D29" s="135"/>
      <c r="E29" s="135"/>
      <c r="F29" s="135"/>
      <c r="G29" s="135"/>
      <c r="H29" s="135"/>
      <c r="I29" s="135"/>
    </row>
    <row r="30" spans="2:14" x14ac:dyDescent="0.75">
      <c r="B30" s="135"/>
      <c r="C30" s="135"/>
      <c r="D30" s="135"/>
      <c r="E30" s="135"/>
      <c r="F30" s="135"/>
      <c r="G30" s="135"/>
      <c r="H30" s="135"/>
      <c r="I30" s="135"/>
    </row>
    <row r="31" spans="2:14" x14ac:dyDescent="0.75">
      <c r="B31" s="135"/>
      <c r="C31" s="135"/>
      <c r="D31" s="135"/>
      <c r="E31" s="135"/>
      <c r="F31" s="135"/>
      <c r="G31" s="135"/>
      <c r="H31" s="135"/>
      <c r="I31" s="135"/>
    </row>
    <row r="32" spans="2:14" x14ac:dyDescent="0.75">
      <c r="B32" s="135"/>
      <c r="C32" s="135"/>
      <c r="D32" s="135"/>
      <c r="E32" s="135"/>
      <c r="F32" s="135"/>
      <c r="G32" s="135"/>
      <c r="H32" s="135"/>
      <c r="I32" s="135"/>
    </row>
    <row r="33" spans="2:9" x14ac:dyDescent="0.75">
      <c r="B33" s="135"/>
      <c r="C33" s="135"/>
      <c r="D33" s="135"/>
      <c r="E33" s="135"/>
      <c r="F33" s="135"/>
      <c r="G33" s="135"/>
      <c r="H33" s="135"/>
      <c r="I33" s="135"/>
    </row>
    <row r="34" spans="2:9" x14ac:dyDescent="0.75">
      <c r="B34" s="135"/>
      <c r="C34" s="135"/>
      <c r="D34" s="135"/>
      <c r="E34" s="135"/>
      <c r="F34" s="135"/>
      <c r="G34" s="135"/>
      <c r="H34" s="135"/>
      <c r="I34" s="135"/>
    </row>
    <row r="35" spans="2:9" x14ac:dyDescent="0.75">
      <c r="D35" s="135"/>
      <c r="E35" s="135"/>
      <c r="F35" s="135"/>
      <c r="G35" s="135"/>
      <c r="H35" s="135"/>
      <c r="I35" s="135"/>
    </row>
  </sheetData>
  <mergeCells count="5">
    <mergeCell ref="B13:N13"/>
    <mergeCell ref="B15:N15"/>
    <mergeCell ref="B17:N17"/>
    <mergeCell ref="B18:N18"/>
    <mergeCell ref="B19:N19"/>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tabColor theme="0" tint="-0.34998626667073579"/>
  </sheetPr>
  <dimension ref="A1:J115"/>
  <sheetViews>
    <sheetView zoomScale="80" zoomScaleNormal="80" workbookViewId="0"/>
  </sheetViews>
  <sheetFormatPr defaultColWidth="9.04296875" defaultRowHeight="13" x14ac:dyDescent="0.6"/>
  <cols>
    <col min="1" max="1" width="9.04296875" style="1"/>
    <col min="2" max="2" width="33.54296875" style="1" customWidth="1"/>
    <col min="3" max="3" width="27" style="1" bestFit="1" customWidth="1"/>
    <col min="4" max="4" width="21.86328125" style="1" customWidth="1"/>
    <col min="5" max="5" width="11.54296875" style="1" bestFit="1" customWidth="1"/>
    <col min="6" max="6" width="11.54296875" style="1" customWidth="1"/>
    <col min="7" max="7" width="18" style="1" customWidth="1"/>
    <col min="8" max="8" width="17.31640625" style="1" bestFit="1" customWidth="1"/>
    <col min="9" max="9" width="16.453125" style="1" bestFit="1" customWidth="1"/>
    <col min="10" max="10" width="18.76953125" style="1" bestFit="1" customWidth="1"/>
    <col min="11" max="16384" width="9.04296875" style="1"/>
  </cols>
  <sheetData>
    <row r="1" spans="1:10" x14ac:dyDescent="0.6">
      <c r="A1" s="4" t="s">
        <v>144</v>
      </c>
    </row>
    <row r="2" spans="1:10" x14ac:dyDescent="0.6">
      <c r="A2" s="4"/>
    </row>
    <row r="3" spans="1:10" x14ac:dyDescent="0.6">
      <c r="A3" s="4"/>
    </row>
    <row r="5" spans="1:10" x14ac:dyDescent="0.6">
      <c r="B5" s="110" t="s">
        <v>100</v>
      </c>
    </row>
    <row r="7" spans="1:10" ht="15.75" customHeight="1" x14ac:dyDescent="0.6">
      <c r="B7" s="111" t="s">
        <v>11</v>
      </c>
      <c r="C7" s="104" t="s">
        <v>13</v>
      </c>
      <c r="D7" s="104" t="s">
        <v>92</v>
      </c>
      <c r="E7" s="104" t="s">
        <v>87</v>
      </c>
      <c r="F7" s="104" t="s">
        <v>0</v>
      </c>
      <c r="G7" s="112" t="s">
        <v>0</v>
      </c>
      <c r="I7" s="111" t="s">
        <v>146</v>
      </c>
      <c r="J7" s="104" t="s">
        <v>147</v>
      </c>
    </row>
    <row r="8" spans="1:10" x14ac:dyDescent="0.6">
      <c r="B8" s="60">
        <f>2017</f>
        <v>2017</v>
      </c>
      <c r="C8" s="62" t="s">
        <v>1</v>
      </c>
      <c r="D8" s="74" t="str">
        <f t="shared" ref="D8:D31" si="0">B8&amp;C8</f>
        <v>2017Q1</v>
      </c>
      <c r="E8" s="74" t="str">
        <f t="shared" ref="E8:E31" si="1">IF(MONTH(F8)&lt;4,(B8-1)&amp;"/"&amp;RIGHT((B8),2),(B8)&amp;"/"&amp;RIGHT((B8+1),2))</f>
        <v>2016/17</v>
      </c>
      <c r="F8" s="64">
        <f t="shared" ref="F8:F31" si="2">DATE(B8,(RIGHT(C8,1)-1)*3+1,1)</f>
        <v>42736</v>
      </c>
      <c r="G8" s="66">
        <f t="shared" ref="G8:G31" si="3">F8</f>
        <v>42736</v>
      </c>
      <c r="I8" s="60">
        <v>1</v>
      </c>
      <c r="J8" s="62" t="s">
        <v>124</v>
      </c>
    </row>
    <row r="9" spans="1:10" x14ac:dyDescent="0.6">
      <c r="B9" s="60">
        <f>B8</f>
        <v>2017</v>
      </c>
      <c r="C9" s="62" t="s">
        <v>2</v>
      </c>
      <c r="D9" s="74" t="str">
        <f t="shared" si="0"/>
        <v>2017Q2</v>
      </c>
      <c r="E9" s="74" t="str">
        <f t="shared" si="1"/>
        <v>2017/18</v>
      </c>
      <c r="F9" s="64">
        <f t="shared" si="2"/>
        <v>42826</v>
      </c>
      <c r="G9" s="66">
        <f t="shared" si="3"/>
        <v>42826</v>
      </c>
      <c r="I9" s="60">
        <v>2</v>
      </c>
      <c r="J9" s="62" t="s">
        <v>125</v>
      </c>
    </row>
    <row r="10" spans="1:10" x14ac:dyDescent="0.6">
      <c r="B10" s="60">
        <f>B9</f>
        <v>2017</v>
      </c>
      <c r="C10" s="62" t="s">
        <v>3</v>
      </c>
      <c r="D10" s="74" t="str">
        <f t="shared" si="0"/>
        <v>2017Q3</v>
      </c>
      <c r="E10" s="74" t="str">
        <f t="shared" si="1"/>
        <v>2017/18</v>
      </c>
      <c r="F10" s="64">
        <f t="shared" si="2"/>
        <v>42917</v>
      </c>
      <c r="G10" s="66">
        <f t="shared" si="3"/>
        <v>42917</v>
      </c>
      <c r="I10" s="60">
        <v>3</v>
      </c>
      <c r="J10" s="62" t="s">
        <v>126</v>
      </c>
    </row>
    <row r="11" spans="1:10" x14ac:dyDescent="0.6">
      <c r="B11" s="60">
        <f>B10</f>
        <v>2017</v>
      </c>
      <c r="C11" s="62" t="s">
        <v>4</v>
      </c>
      <c r="D11" s="74" t="str">
        <f t="shared" si="0"/>
        <v>2017Q4</v>
      </c>
      <c r="E11" s="74" t="str">
        <f t="shared" si="1"/>
        <v>2017/18</v>
      </c>
      <c r="F11" s="64">
        <f t="shared" si="2"/>
        <v>43009</v>
      </c>
      <c r="G11" s="66">
        <f t="shared" si="3"/>
        <v>43009</v>
      </c>
      <c r="I11" s="60">
        <v>4</v>
      </c>
      <c r="J11" s="62" t="s">
        <v>127</v>
      </c>
    </row>
    <row r="12" spans="1:10" x14ac:dyDescent="0.6">
      <c r="B12" s="60">
        <f>B8+1</f>
        <v>2018</v>
      </c>
      <c r="C12" s="62" t="s">
        <v>1</v>
      </c>
      <c r="D12" s="74" t="str">
        <f t="shared" si="0"/>
        <v>2018Q1</v>
      </c>
      <c r="E12" s="74" t="str">
        <f t="shared" si="1"/>
        <v>2017/18</v>
      </c>
      <c r="F12" s="64">
        <f t="shared" si="2"/>
        <v>43101</v>
      </c>
      <c r="G12" s="66">
        <f t="shared" si="3"/>
        <v>43101</v>
      </c>
      <c r="I12" s="60">
        <v>5</v>
      </c>
      <c r="J12" s="62" t="s">
        <v>128</v>
      </c>
    </row>
    <row r="13" spans="1:10" ht="13.5" customHeight="1" x14ac:dyDescent="0.6">
      <c r="B13" s="60">
        <f>B12</f>
        <v>2018</v>
      </c>
      <c r="C13" s="62" t="s">
        <v>2</v>
      </c>
      <c r="D13" s="74" t="str">
        <f t="shared" si="0"/>
        <v>2018Q2</v>
      </c>
      <c r="E13" s="74" t="str">
        <f t="shared" si="1"/>
        <v>2018/19</v>
      </c>
      <c r="F13" s="64">
        <f t="shared" si="2"/>
        <v>43191</v>
      </c>
      <c r="G13" s="66">
        <f t="shared" si="3"/>
        <v>43191</v>
      </c>
      <c r="I13" s="60">
        <v>6</v>
      </c>
      <c r="J13" s="62" t="s">
        <v>129</v>
      </c>
    </row>
    <row r="14" spans="1:10" ht="13.5" customHeight="1" x14ac:dyDescent="0.6">
      <c r="B14" s="60">
        <f>B13</f>
        <v>2018</v>
      </c>
      <c r="C14" s="62" t="s">
        <v>3</v>
      </c>
      <c r="D14" s="74" t="str">
        <f t="shared" si="0"/>
        <v>2018Q3</v>
      </c>
      <c r="E14" s="74" t="str">
        <f t="shared" si="1"/>
        <v>2018/19</v>
      </c>
      <c r="F14" s="64">
        <f t="shared" si="2"/>
        <v>43282</v>
      </c>
      <c r="G14" s="66">
        <f t="shared" si="3"/>
        <v>43282</v>
      </c>
      <c r="I14" s="60">
        <v>7</v>
      </c>
      <c r="J14" s="62" t="s">
        <v>130</v>
      </c>
    </row>
    <row r="15" spans="1:10" ht="13.5" customHeight="1" x14ac:dyDescent="0.6">
      <c r="B15" s="60">
        <f>B14</f>
        <v>2018</v>
      </c>
      <c r="C15" s="62" t="s">
        <v>4</v>
      </c>
      <c r="D15" s="74" t="str">
        <f t="shared" si="0"/>
        <v>2018Q4</v>
      </c>
      <c r="E15" s="74" t="str">
        <f t="shared" si="1"/>
        <v>2018/19</v>
      </c>
      <c r="F15" s="64">
        <f t="shared" si="2"/>
        <v>43374</v>
      </c>
      <c r="G15" s="66">
        <f t="shared" si="3"/>
        <v>43374</v>
      </c>
      <c r="I15" s="60">
        <v>8</v>
      </c>
      <c r="J15" s="62" t="s">
        <v>131</v>
      </c>
    </row>
    <row r="16" spans="1:10" ht="13.5" customHeight="1" x14ac:dyDescent="0.6">
      <c r="B16" s="60">
        <f>B12+1</f>
        <v>2019</v>
      </c>
      <c r="C16" s="62" t="s">
        <v>1</v>
      </c>
      <c r="D16" s="74" t="str">
        <f t="shared" si="0"/>
        <v>2019Q1</v>
      </c>
      <c r="E16" s="74" t="str">
        <f t="shared" si="1"/>
        <v>2018/19</v>
      </c>
      <c r="F16" s="64">
        <f t="shared" si="2"/>
        <v>43466</v>
      </c>
      <c r="G16" s="66">
        <f t="shared" si="3"/>
        <v>43466</v>
      </c>
      <c r="I16" s="60">
        <v>9</v>
      </c>
      <c r="J16" s="62" t="s">
        <v>132</v>
      </c>
    </row>
    <row r="17" spans="2:10" ht="13.5" customHeight="1" x14ac:dyDescent="0.6">
      <c r="B17" s="60">
        <f>B16</f>
        <v>2019</v>
      </c>
      <c r="C17" s="62" t="s">
        <v>2</v>
      </c>
      <c r="D17" s="74" t="str">
        <f t="shared" si="0"/>
        <v>2019Q2</v>
      </c>
      <c r="E17" s="74" t="str">
        <f t="shared" si="1"/>
        <v>2019/20</v>
      </c>
      <c r="F17" s="64">
        <f t="shared" si="2"/>
        <v>43556</v>
      </c>
      <c r="G17" s="66">
        <f t="shared" si="3"/>
        <v>43556</v>
      </c>
      <c r="I17" s="60">
        <v>10</v>
      </c>
      <c r="J17" s="62" t="s">
        <v>133</v>
      </c>
    </row>
    <row r="18" spans="2:10" ht="13.5" customHeight="1" x14ac:dyDescent="0.6">
      <c r="B18" s="60">
        <f>B17</f>
        <v>2019</v>
      </c>
      <c r="C18" s="62" t="s">
        <v>3</v>
      </c>
      <c r="D18" s="74" t="str">
        <f t="shared" si="0"/>
        <v>2019Q3</v>
      </c>
      <c r="E18" s="74" t="str">
        <f t="shared" si="1"/>
        <v>2019/20</v>
      </c>
      <c r="F18" s="64">
        <f t="shared" si="2"/>
        <v>43647</v>
      </c>
      <c r="G18" s="66">
        <f t="shared" si="3"/>
        <v>43647</v>
      </c>
      <c r="I18" s="60">
        <v>11</v>
      </c>
      <c r="J18" s="62" t="s">
        <v>134</v>
      </c>
    </row>
    <row r="19" spans="2:10" ht="13.5" customHeight="1" x14ac:dyDescent="0.6">
      <c r="B19" s="60">
        <f>B18</f>
        <v>2019</v>
      </c>
      <c r="C19" s="62" t="s">
        <v>4</v>
      </c>
      <c r="D19" s="74" t="str">
        <f t="shared" si="0"/>
        <v>2019Q4</v>
      </c>
      <c r="E19" s="74" t="str">
        <f t="shared" si="1"/>
        <v>2019/20</v>
      </c>
      <c r="F19" s="64">
        <f t="shared" si="2"/>
        <v>43739</v>
      </c>
      <c r="G19" s="66">
        <f t="shared" si="3"/>
        <v>43739</v>
      </c>
      <c r="I19" s="61">
        <v>12</v>
      </c>
      <c r="J19" s="63" t="s">
        <v>135</v>
      </c>
    </row>
    <row r="20" spans="2:10" ht="13.5" customHeight="1" x14ac:dyDescent="0.6">
      <c r="B20" s="60">
        <f>B19+1</f>
        <v>2020</v>
      </c>
      <c r="C20" s="62" t="s">
        <v>1</v>
      </c>
      <c r="D20" s="74" t="str">
        <f t="shared" si="0"/>
        <v>2020Q1</v>
      </c>
      <c r="E20" s="74" t="str">
        <f t="shared" si="1"/>
        <v>2019/20</v>
      </c>
      <c r="F20" s="64">
        <f t="shared" si="2"/>
        <v>43831</v>
      </c>
      <c r="G20" s="66">
        <f t="shared" si="3"/>
        <v>43831</v>
      </c>
    </row>
    <row r="21" spans="2:10" ht="13.5" customHeight="1" x14ac:dyDescent="0.6">
      <c r="B21" s="60">
        <f>B20</f>
        <v>2020</v>
      </c>
      <c r="C21" s="62" t="s">
        <v>2</v>
      </c>
      <c r="D21" s="74" t="str">
        <f t="shared" si="0"/>
        <v>2020Q2</v>
      </c>
      <c r="E21" s="74" t="str">
        <f t="shared" si="1"/>
        <v>2020/21</v>
      </c>
      <c r="F21" s="64">
        <f t="shared" si="2"/>
        <v>43922</v>
      </c>
      <c r="G21" s="66">
        <f t="shared" si="3"/>
        <v>43922</v>
      </c>
    </row>
    <row r="22" spans="2:10" ht="13.5" customHeight="1" x14ac:dyDescent="0.6">
      <c r="B22" s="60">
        <f>B21</f>
        <v>2020</v>
      </c>
      <c r="C22" s="62" t="s">
        <v>3</v>
      </c>
      <c r="D22" s="74" t="str">
        <f t="shared" si="0"/>
        <v>2020Q3</v>
      </c>
      <c r="E22" s="74" t="str">
        <f t="shared" si="1"/>
        <v>2020/21</v>
      </c>
      <c r="F22" s="64">
        <f t="shared" si="2"/>
        <v>44013</v>
      </c>
      <c r="G22" s="66">
        <f t="shared" si="3"/>
        <v>44013</v>
      </c>
    </row>
    <row r="23" spans="2:10" ht="13.5" customHeight="1" x14ac:dyDescent="0.6">
      <c r="B23" s="60">
        <f>B22</f>
        <v>2020</v>
      </c>
      <c r="C23" s="62" t="s">
        <v>4</v>
      </c>
      <c r="D23" s="74" t="str">
        <f t="shared" si="0"/>
        <v>2020Q4</v>
      </c>
      <c r="E23" s="74" t="str">
        <f t="shared" si="1"/>
        <v>2020/21</v>
      </c>
      <c r="F23" s="64">
        <f t="shared" si="2"/>
        <v>44105</v>
      </c>
      <c r="G23" s="66">
        <f t="shared" si="3"/>
        <v>44105</v>
      </c>
    </row>
    <row r="24" spans="2:10" ht="13.5" customHeight="1" x14ac:dyDescent="0.6">
      <c r="B24" s="60">
        <f>B23+1</f>
        <v>2021</v>
      </c>
      <c r="C24" s="62" t="s">
        <v>1</v>
      </c>
      <c r="D24" s="74" t="str">
        <f t="shared" si="0"/>
        <v>2021Q1</v>
      </c>
      <c r="E24" s="74" t="str">
        <f t="shared" si="1"/>
        <v>2020/21</v>
      </c>
      <c r="F24" s="64">
        <f t="shared" si="2"/>
        <v>44197</v>
      </c>
      <c r="G24" s="66">
        <f t="shared" si="3"/>
        <v>44197</v>
      </c>
    </row>
    <row r="25" spans="2:10" ht="13.5" customHeight="1" x14ac:dyDescent="0.6">
      <c r="B25" s="60">
        <f>B24</f>
        <v>2021</v>
      </c>
      <c r="C25" s="62" t="s">
        <v>2</v>
      </c>
      <c r="D25" s="74" t="str">
        <f t="shared" si="0"/>
        <v>2021Q2</v>
      </c>
      <c r="E25" s="74" t="str">
        <f t="shared" si="1"/>
        <v>2021/22</v>
      </c>
      <c r="F25" s="64">
        <f t="shared" si="2"/>
        <v>44287</v>
      </c>
      <c r="G25" s="66">
        <f t="shared" si="3"/>
        <v>44287</v>
      </c>
    </row>
    <row r="26" spans="2:10" ht="13.5" customHeight="1" x14ac:dyDescent="0.6">
      <c r="B26" s="60">
        <f>B25</f>
        <v>2021</v>
      </c>
      <c r="C26" s="62" t="s">
        <v>3</v>
      </c>
      <c r="D26" s="74" t="str">
        <f t="shared" si="0"/>
        <v>2021Q3</v>
      </c>
      <c r="E26" s="74" t="str">
        <f t="shared" si="1"/>
        <v>2021/22</v>
      </c>
      <c r="F26" s="64">
        <f t="shared" si="2"/>
        <v>44378</v>
      </c>
      <c r="G26" s="66">
        <f t="shared" si="3"/>
        <v>44378</v>
      </c>
    </row>
    <row r="27" spans="2:10" ht="13.5" customHeight="1" x14ac:dyDescent="0.6">
      <c r="B27" s="60">
        <f>B26</f>
        <v>2021</v>
      </c>
      <c r="C27" s="62" t="s">
        <v>4</v>
      </c>
      <c r="D27" s="74" t="str">
        <f t="shared" si="0"/>
        <v>2021Q4</v>
      </c>
      <c r="E27" s="74" t="str">
        <f t="shared" si="1"/>
        <v>2021/22</v>
      </c>
      <c r="F27" s="64">
        <f t="shared" si="2"/>
        <v>44470</v>
      </c>
      <c r="G27" s="66">
        <f t="shared" si="3"/>
        <v>44470</v>
      </c>
    </row>
    <row r="28" spans="2:10" ht="13.5" customHeight="1" x14ac:dyDescent="0.6">
      <c r="B28" s="60">
        <f>B27+1</f>
        <v>2022</v>
      </c>
      <c r="C28" s="62" t="s">
        <v>1</v>
      </c>
      <c r="D28" s="74" t="str">
        <f t="shared" si="0"/>
        <v>2022Q1</v>
      </c>
      <c r="E28" s="74" t="str">
        <f t="shared" si="1"/>
        <v>2021/22</v>
      </c>
      <c r="F28" s="64">
        <f t="shared" si="2"/>
        <v>44562</v>
      </c>
      <c r="G28" s="66">
        <f t="shared" si="3"/>
        <v>44562</v>
      </c>
    </row>
    <row r="29" spans="2:10" ht="13.5" customHeight="1" x14ac:dyDescent="0.6">
      <c r="B29" s="60">
        <f>B28</f>
        <v>2022</v>
      </c>
      <c r="C29" s="62" t="s">
        <v>2</v>
      </c>
      <c r="D29" s="74" t="str">
        <f t="shared" si="0"/>
        <v>2022Q2</v>
      </c>
      <c r="E29" s="74" t="str">
        <f t="shared" si="1"/>
        <v>2022/23</v>
      </c>
      <c r="F29" s="64">
        <f t="shared" si="2"/>
        <v>44652</v>
      </c>
      <c r="G29" s="66">
        <f t="shared" si="3"/>
        <v>44652</v>
      </c>
    </row>
    <row r="30" spans="2:10" ht="13.5" customHeight="1" x14ac:dyDescent="0.6">
      <c r="B30" s="60">
        <f>B29</f>
        <v>2022</v>
      </c>
      <c r="C30" s="62" t="s">
        <v>3</v>
      </c>
      <c r="D30" s="74" t="str">
        <f t="shared" si="0"/>
        <v>2022Q3</v>
      </c>
      <c r="E30" s="74" t="str">
        <f t="shared" si="1"/>
        <v>2022/23</v>
      </c>
      <c r="F30" s="64">
        <f t="shared" si="2"/>
        <v>44743</v>
      </c>
      <c r="G30" s="66">
        <f t="shared" si="3"/>
        <v>44743</v>
      </c>
    </row>
    <row r="31" spans="2:10" ht="13.5" customHeight="1" x14ac:dyDescent="0.6">
      <c r="B31" s="60">
        <f>B30</f>
        <v>2022</v>
      </c>
      <c r="C31" s="62" t="s">
        <v>4</v>
      </c>
      <c r="D31" s="74" t="str">
        <f t="shared" si="0"/>
        <v>2022Q4</v>
      </c>
      <c r="E31" s="74" t="str">
        <f t="shared" si="1"/>
        <v>2022/23</v>
      </c>
      <c r="F31" s="64">
        <f t="shared" si="2"/>
        <v>44835</v>
      </c>
      <c r="G31" s="66">
        <f t="shared" si="3"/>
        <v>44835</v>
      </c>
    </row>
    <row r="32" spans="2:10" ht="13.5" customHeight="1" x14ac:dyDescent="0.6">
      <c r="B32" s="60">
        <f>B31+1</f>
        <v>2023</v>
      </c>
      <c r="C32" s="62" t="s">
        <v>1</v>
      </c>
      <c r="D32" s="74" t="str">
        <f t="shared" ref="D32:D58" si="4">B32&amp;C32</f>
        <v>2023Q1</v>
      </c>
      <c r="E32" s="74" t="str">
        <f t="shared" ref="E32:E58" si="5">IF(MONTH(F32)&lt;4,(B32-1)&amp;"/"&amp;RIGHT((B32),2),(B32)&amp;"/"&amp;RIGHT((B32+1),2))</f>
        <v>2022/23</v>
      </c>
      <c r="F32" s="64">
        <f t="shared" ref="F32:F58" si="6">DATE(B32,(RIGHT(C32,1)-1)*3+1,1)</f>
        <v>44927</v>
      </c>
      <c r="G32" s="66">
        <f t="shared" ref="G32:G58" si="7">F32</f>
        <v>44927</v>
      </c>
    </row>
    <row r="33" spans="2:7" ht="13.5" customHeight="1" x14ac:dyDescent="0.6">
      <c r="B33" s="60">
        <f>B32</f>
        <v>2023</v>
      </c>
      <c r="C33" s="62" t="s">
        <v>2</v>
      </c>
      <c r="D33" s="74" t="str">
        <f t="shared" si="4"/>
        <v>2023Q2</v>
      </c>
      <c r="E33" s="74" t="str">
        <f t="shared" si="5"/>
        <v>2023/24</v>
      </c>
      <c r="F33" s="64">
        <f t="shared" si="6"/>
        <v>45017</v>
      </c>
      <c r="G33" s="66">
        <f t="shared" si="7"/>
        <v>45017</v>
      </c>
    </row>
    <row r="34" spans="2:7" ht="13.5" customHeight="1" x14ac:dyDescent="0.6">
      <c r="B34" s="60">
        <f>B33</f>
        <v>2023</v>
      </c>
      <c r="C34" s="62" t="s">
        <v>3</v>
      </c>
      <c r="D34" s="74" t="str">
        <f t="shared" si="4"/>
        <v>2023Q3</v>
      </c>
      <c r="E34" s="74" t="str">
        <f t="shared" si="5"/>
        <v>2023/24</v>
      </c>
      <c r="F34" s="64">
        <f t="shared" si="6"/>
        <v>45108</v>
      </c>
      <c r="G34" s="66">
        <f t="shared" si="7"/>
        <v>45108</v>
      </c>
    </row>
    <row r="35" spans="2:7" ht="13.5" customHeight="1" x14ac:dyDescent="0.6">
      <c r="B35" s="60">
        <f>B34</f>
        <v>2023</v>
      </c>
      <c r="C35" s="62" t="s">
        <v>4</v>
      </c>
      <c r="D35" s="74" t="str">
        <f t="shared" si="4"/>
        <v>2023Q4</v>
      </c>
      <c r="E35" s="74" t="str">
        <f t="shared" si="5"/>
        <v>2023/24</v>
      </c>
      <c r="F35" s="64">
        <f t="shared" si="6"/>
        <v>45200</v>
      </c>
      <c r="G35" s="66">
        <f t="shared" si="7"/>
        <v>45200</v>
      </c>
    </row>
    <row r="36" spans="2:7" ht="13.5" customHeight="1" x14ac:dyDescent="0.6">
      <c r="B36" s="60">
        <f>B35+1</f>
        <v>2024</v>
      </c>
      <c r="C36" s="62" t="s">
        <v>1</v>
      </c>
      <c r="D36" s="74" t="str">
        <f t="shared" si="4"/>
        <v>2024Q1</v>
      </c>
      <c r="E36" s="74" t="str">
        <f t="shared" si="5"/>
        <v>2023/24</v>
      </c>
      <c r="F36" s="64">
        <f t="shared" si="6"/>
        <v>45292</v>
      </c>
      <c r="G36" s="66">
        <f t="shared" si="7"/>
        <v>45292</v>
      </c>
    </row>
    <row r="37" spans="2:7" ht="13.5" customHeight="1" x14ac:dyDescent="0.6">
      <c r="B37" s="60">
        <f>B36</f>
        <v>2024</v>
      </c>
      <c r="C37" s="62" t="s">
        <v>2</v>
      </c>
      <c r="D37" s="74" t="str">
        <f t="shared" si="4"/>
        <v>2024Q2</v>
      </c>
      <c r="E37" s="74" t="str">
        <f t="shared" si="5"/>
        <v>2024/25</v>
      </c>
      <c r="F37" s="64">
        <f t="shared" si="6"/>
        <v>45383</v>
      </c>
      <c r="G37" s="66">
        <f t="shared" si="7"/>
        <v>45383</v>
      </c>
    </row>
    <row r="38" spans="2:7" ht="13.5" customHeight="1" x14ac:dyDescent="0.6">
      <c r="B38" s="60">
        <f>B37</f>
        <v>2024</v>
      </c>
      <c r="C38" s="62" t="s">
        <v>3</v>
      </c>
      <c r="D38" s="74" t="str">
        <f t="shared" si="4"/>
        <v>2024Q3</v>
      </c>
      <c r="E38" s="74" t="str">
        <f t="shared" si="5"/>
        <v>2024/25</v>
      </c>
      <c r="F38" s="64">
        <f t="shared" si="6"/>
        <v>45474</v>
      </c>
      <c r="G38" s="66">
        <f t="shared" si="7"/>
        <v>45474</v>
      </c>
    </row>
    <row r="39" spans="2:7" ht="13.5" customHeight="1" x14ac:dyDescent="0.6">
      <c r="B39" s="60">
        <f>B38</f>
        <v>2024</v>
      </c>
      <c r="C39" s="62" t="s">
        <v>4</v>
      </c>
      <c r="D39" s="74" t="str">
        <f t="shared" si="4"/>
        <v>2024Q4</v>
      </c>
      <c r="E39" s="74" t="str">
        <f t="shared" si="5"/>
        <v>2024/25</v>
      </c>
      <c r="F39" s="64">
        <f t="shared" si="6"/>
        <v>45566</v>
      </c>
      <c r="G39" s="66">
        <f t="shared" si="7"/>
        <v>45566</v>
      </c>
    </row>
    <row r="40" spans="2:7" ht="13.5" customHeight="1" x14ac:dyDescent="0.6">
      <c r="B40" s="60">
        <f>B39+1</f>
        <v>2025</v>
      </c>
      <c r="C40" s="62" t="s">
        <v>1</v>
      </c>
      <c r="D40" s="74" t="str">
        <f t="shared" si="4"/>
        <v>2025Q1</v>
      </c>
      <c r="E40" s="74" t="str">
        <f t="shared" si="5"/>
        <v>2024/25</v>
      </c>
      <c r="F40" s="64">
        <f t="shared" si="6"/>
        <v>45658</v>
      </c>
      <c r="G40" s="66">
        <f t="shared" si="7"/>
        <v>45658</v>
      </c>
    </row>
    <row r="41" spans="2:7" ht="13.5" customHeight="1" x14ac:dyDescent="0.6">
      <c r="B41" s="60">
        <f>B40</f>
        <v>2025</v>
      </c>
      <c r="C41" s="62" t="s">
        <v>2</v>
      </c>
      <c r="D41" s="74" t="str">
        <f t="shared" si="4"/>
        <v>2025Q2</v>
      </c>
      <c r="E41" s="74" t="str">
        <f t="shared" si="5"/>
        <v>2025/26</v>
      </c>
      <c r="F41" s="64">
        <f t="shared" si="6"/>
        <v>45748</v>
      </c>
      <c r="G41" s="66">
        <f t="shared" si="7"/>
        <v>45748</v>
      </c>
    </row>
    <row r="42" spans="2:7" ht="13.5" customHeight="1" x14ac:dyDescent="0.6">
      <c r="B42" s="60">
        <f>B41</f>
        <v>2025</v>
      </c>
      <c r="C42" s="62" t="s">
        <v>3</v>
      </c>
      <c r="D42" s="74" t="str">
        <f t="shared" si="4"/>
        <v>2025Q3</v>
      </c>
      <c r="E42" s="74" t="str">
        <f t="shared" si="5"/>
        <v>2025/26</v>
      </c>
      <c r="F42" s="64">
        <f t="shared" si="6"/>
        <v>45839</v>
      </c>
      <c r="G42" s="66">
        <f t="shared" si="7"/>
        <v>45839</v>
      </c>
    </row>
    <row r="43" spans="2:7" ht="13.5" customHeight="1" x14ac:dyDescent="0.6">
      <c r="B43" s="60">
        <f>B42</f>
        <v>2025</v>
      </c>
      <c r="C43" s="62" t="s">
        <v>4</v>
      </c>
      <c r="D43" s="74" t="str">
        <f t="shared" si="4"/>
        <v>2025Q4</v>
      </c>
      <c r="E43" s="74" t="str">
        <f t="shared" si="5"/>
        <v>2025/26</v>
      </c>
      <c r="F43" s="64">
        <f t="shared" si="6"/>
        <v>45931</v>
      </c>
      <c r="G43" s="66">
        <f t="shared" si="7"/>
        <v>45931</v>
      </c>
    </row>
    <row r="44" spans="2:7" ht="13.5" customHeight="1" x14ac:dyDescent="0.6">
      <c r="B44" s="60">
        <f>B43+1</f>
        <v>2026</v>
      </c>
      <c r="C44" s="62" t="s">
        <v>1</v>
      </c>
      <c r="D44" s="74" t="str">
        <f t="shared" si="4"/>
        <v>2026Q1</v>
      </c>
      <c r="E44" s="74" t="str">
        <f t="shared" si="5"/>
        <v>2025/26</v>
      </c>
      <c r="F44" s="64">
        <f t="shared" si="6"/>
        <v>46023</v>
      </c>
      <c r="G44" s="66">
        <f t="shared" si="7"/>
        <v>46023</v>
      </c>
    </row>
    <row r="45" spans="2:7" ht="13.5" customHeight="1" x14ac:dyDescent="0.6">
      <c r="B45" s="60">
        <f>B44</f>
        <v>2026</v>
      </c>
      <c r="C45" s="62" t="s">
        <v>2</v>
      </c>
      <c r="D45" s="74" t="str">
        <f t="shared" si="4"/>
        <v>2026Q2</v>
      </c>
      <c r="E45" s="74" t="str">
        <f t="shared" si="5"/>
        <v>2026/27</v>
      </c>
      <c r="F45" s="64">
        <f t="shared" si="6"/>
        <v>46113</v>
      </c>
      <c r="G45" s="66">
        <f t="shared" si="7"/>
        <v>46113</v>
      </c>
    </row>
    <row r="46" spans="2:7" ht="13.5" customHeight="1" x14ac:dyDescent="0.6">
      <c r="B46" s="60">
        <f>B45</f>
        <v>2026</v>
      </c>
      <c r="C46" s="62" t="s">
        <v>3</v>
      </c>
      <c r="D46" s="74" t="str">
        <f t="shared" si="4"/>
        <v>2026Q3</v>
      </c>
      <c r="E46" s="74" t="str">
        <f t="shared" si="5"/>
        <v>2026/27</v>
      </c>
      <c r="F46" s="64">
        <f t="shared" si="6"/>
        <v>46204</v>
      </c>
      <c r="G46" s="66">
        <f t="shared" si="7"/>
        <v>46204</v>
      </c>
    </row>
    <row r="47" spans="2:7" ht="13.5" customHeight="1" x14ac:dyDescent="0.6">
      <c r="B47" s="60">
        <f>B46</f>
        <v>2026</v>
      </c>
      <c r="C47" s="62" t="s">
        <v>4</v>
      </c>
      <c r="D47" s="74" t="str">
        <f t="shared" si="4"/>
        <v>2026Q4</v>
      </c>
      <c r="E47" s="74" t="str">
        <f t="shared" si="5"/>
        <v>2026/27</v>
      </c>
      <c r="F47" s="64">
        <f t="shared" si="6"/>
        <v>46296</v>
      </c>
      <c r="G47" s="66">
        <f t="shared" si="7"/>
        <v>46296</v>
      </c>
    </row>
    <row r="48" spans="2:7" ht="13.5" customHeight="1" x14ac:dyDescent="0.6">
      <c r="B48" s="60">
        <f>B47+1</f>
        <v>2027</v>
      </c>
      <c r="C48" s="62" t="s">
        <v>1</v>
      </c>
      <c r="D48" s="74" t="str">
        <f t="shared" si="4"/>
        <v>2027Q1</v>
      </c>
      <c r="E48" s="74" t="str">
        <f t="shared" si="5"/>
        <v>2026/27</v>
      </c>
      <c r="F48" s="64">
        <f t="shared" si="6"/>
        <v>46388</v>
      </c>
      <c r="G48" s="66">
        <f t="shared" si="7"/>
        <v>46388</v>
      </c>
    </row>
    <row r="49" spans="2:7" ht="13.5" customHeight="1" x14ac:dyDescent="0.6">
      <c r="B49" s="60">
        <f>B48</f>
        <v>2027</v>
      </c>
      <c r="C49" s="62" t="s">
        <v>2</v>
      </c>
      <c r="D49" s="74" t="str">
        <f t="shared" si="4"/>
        <v>2027Q2</v>
      </c>
      <c r="E49" s="74" t="str">
        <f t="shared" si="5"/>
        <v>2027/28</v>
      </c>
      <c r="F49" s="64">
        <f t="shared" si="6"/>
        <v>46478</v>
      </c>
      <c r="G49" s="66">
        <f t="shared" si="7"/>
        <v>46478</v>
      </c>
    </row>
    <row r="50" spans="2:7" ht="13.5" customHeight="1" x14ac:dyDescent="0.6">
      <c r="B50" s="60">
        <f>B49</f>
        <v>2027</v>
      </c>
      <c r="C50" s="62" t="s">
        <v>3</v>
      </c>
      <c r="D50" s="74" t="str">
        <f t="shared" si="4"/>
        <v>2027Q3</v>
      </c>
      <c r="E50" s="74" t="str">
        <f t="shared" si="5"/>
        <v>2027/28</v>
      </c>
      <c r="F50" s="64">
        <f t="shared" si="6"/>
        <v>46569</v>
      </c>
      <c r="G50" s="66">
        <f t="shared" si="7"/>
        <v>46569</v>
      </c>
    </row>
    <row r="51" spans="2:7" ht="13.5" customHeight="1" x14ac:dyDescent="0.6">
      <c r="B51" s="60">
        <f>B50</f>
        <v>2027</v>
      </c>
      <c r="C51" s="62" t="s">
        <v>4</v>
      </c>
      <c r="D51" s="74" t="str">
        <f t="shared" si="4"/>
        <v>2027Q4</v>
      </c>
      <c r="E51" s="74" t="str">
        <f t="shared" si="5"/>
        <v>2027/28</v>
      </c>
      <c r="F51" s="64">
        <f t="shared" si="6"/>
        <v>46661</v>
      </c>
      <c r="G51" s="66">
        <f t="shared" si="7"/>
        <v>46661</v>
      </c>
    </row>
    <row r="52" spans="2:7" ht="13.5" customHeight="1" x14ac:dyDescent="0.6">
      <c r="B52" s="60">
        <f>B51+1</f>
        <v>2028</v>
      </c>
      <c r="C52" s="62" t="s">
        <v>1</v>
      </c>
      <c r="D52" s="74" t="str">
        <f t="shared" si="4"/>
        <v>2028Q1</v>
      </c>
      <c r="E52" s="74" t="str">
        <f t="shared" si="5"/>
        <v>2027/28</v>
      </c>
      <c r="F52" s="64">
        <f t="shared" si="6"/>
        <v>46753</v>
      </c>
      <c r="G52" s="66">
        <f t="shared" si="7"/>
        <v>46753</v>
      </c>
    </row>
    <row r="53" spans="2:7" ht="13.5" customHeight="1" x14ac:dyDescent="0.6">
      <c r="B53" s="60">
        <f>B52</f>
        <v>2028</v>
      </c>
      <c r="C53" s="62" t="s">
        <v>2</v>
      </c>
      <c r="D53" s="74" t="str">
        <f t="shared" si="4"/>
        <v>2028Q2</v>
      </c>
      <c r="E53" s="74" t="str">
        <f t="shared" si="5"/>
        <v>2028/29</v>
      </c>
      <c r="F53" s="64">
        <f t="shared" si="6"/>
        <v>46844</v>
      </c>
      <c r="G53" s="66">
        <f t="shared" si="7"/>
        <v>46844</v>
      </c>
    </row>
    <row r="54" spans="2:7" ht="13.5" customHeight="1" x14ac:dyDescent="0.6">
      <c r="B54" s="60">
        <f>B53</f>
        <v>2028</v>
      </c>
      <c r="C54" s="62" t="s">
        <v>3</v>
      </c>
      <c r="D54" s="74" t="str">
        <f t="shared" si="4"/>
        <v>2028Q3</v>
      </c>
      <c r="E54" s="74" t="str">
        <f t="shared" si="5"/>
        <v>2028/29</v>
      </c>
      <c r="F54" s="64">
        <f t="shared" si="6"/>
        <v>46935</v>
      </c>
      <c r="G54" s="66">
        <f t="shared" si="7"/>
        <v>46935</v>
      </c>
    </row>
    <row r="55" spans="2:7" ht="13.5" customHeight="1" x14ac:dyDescent="0.6">
      <c r="B55" s="60">
        <f>B54</f>
        <v>2028</v>
      </c>
      <c r="C55" s="62" t="s">
        <v>4</v>
      </c>
      <c r="D55" s="74" t="str">
        <f t="shared" si="4"/>
        <v>2028Q4</v>
      </c>
      <c r="E55" s="74" t="str">
        <f t="shared" si="5"/>
        <v>2028/29</v>
      </c>
      <c r="F55" s="64">
        <f t="shared" si="6"/>
        <v>47027</v>
      </c>
      <c r="G55" s="66">
        <f t="shared" si="7"/>
        <v>47027</v>
      </c>
    </row>
    <row r="56" spans="2:7" ht="13.5" customHeight="1" x14ac:dyDescent="0.6">
      <c r="B56" s="60">
        <f>B55+1</f>
        <v>2029</v>
      </c>
      <c r="C56" s="62" t="s">
        <v>1</v>
      </c>
      <c r="D56" s="74" t="str">
        <f t="shared" si="4"/>
        <v>2029Q1</v>
      </c>
      <c r="E56" s="74" t="str">
        <f t="shared" si="5"/>
        <v>2028/29</v>
      </c>
      <c r="F56" s="64">
        <f t="shared" si="6"/>
        <v>47119</v>
      </c>
      <c r="G56" s="66">
        <f t="shared" si="7"/>
        <v>47119</v>
      </c>
    </row>
    <row r="57" spans="2:7" ht="13.5" customHeight="1" x14ac:dyDescent="0.6">
      <c r="B57" s="60">
        <f>B56</f>
        <v>2029</v>
      </c>
      <c r="C57" s="62" t="s">
        <v>2</v>
      </c>
      <c r="D57" s="74" t="str">
        <f t="shared" si="4"/>
        <v>2029Q2</v>
      </c>
      <c r="E57" s="74" t="str">
        <f t="shared" si="5"/>
        <v>2029/30</v>
      </c>
      <c r="F57" s="64">
        <f t="shared" si="6"/>
        <v>47209</v>
      </c>
      <c r="G57" s="66">
        <f t="shared" si="7"/>
        <v>47209</v>
      </c>
    </row>
    <row r="58" spans="2:7" ht="13.5" customHeight="1" x14ac:dyDescent="0.6">
      <c r="B58" s="60">
        <f>B57</f>
        <v>2029</v>
      </c>
      <c r="C58" s="62" t="s">
        <v>3</v>
      </c>
      <c r="D58" s="74" t="str">
        <f t="shared" si="4"/>
        <v>2029Q3</v>
      </c>
      <c r="E58" s="74" t="str">
        <f t="shared" si="5"/>
        <v>2029/30</v>
      </c>
      <c r="F58" s="64">
        <f t="shared" si="6"/>
        <v>47300</v>
      </c>
      <c r="G58" s="66">
        <f t="shared" si="7"/>
        <v>47300</v>
      </c>
    </row>
    <row r="59" spans="2:7" ht="13.5" customHeight="1" x14ac:dyDescent="0.6">
      <c r="B59" s="60">
        <v>2029</v>
      </c>
      <c r="C59" s="62" t="s">
        <v>4</v>
      </c>
      <c r="D59" s="74" t="str">
        <f t="shared" ref="D59:D75" si="8">B59&amp;C59</f>
        <v>2029Q4</v>
      </c>
      <c r="E59" s="74" t="str">
        <f t="shared" ref="E59:E75" si="9">IF(MONTH(F59)&lt;4,(B59-1)&amp;"/"&amp;RIGHT((B59),2),(B59)&amp;"/"&amp;RIGHT((B59+1),2))</f>
        <v>2029/30</v>
      </c>
      <c r="F59" s="64">
        <f t="shared" ref="F59:F75" si="10">DATE(B59,(RIGHT(C59,1)-1)*3+1,1)</f>
        <v>47392</v>
      </c>
      <c r="G59" s="66">
        <f t="shared" ref="G59:G75" si="11">F59</f>
        <v>47392</v>
      </c>
    </row>
    <row r="60" spans="2:7" ht="13.5" customHeight="1" x14ac:dyDescent="0.6">
      <c r="B60" s="60">
        <v>2030</v>
      </c>
      <c r="C60" s="62" t="s">
        <v>1</v>
      </c>
      <c r="D60" s="74" t="str">
        <f t="shared" si="8"/>
        <v>2030Q1</v>
      </c>
      <c r="E60" s="74" t="str">
        <f t="shared" si="9"/>
        <v>2029/30</v>
      </c>
      <c r="F60" s="64">
        <f t="shared" si="10"/>
        <v>47484</v>
      </c>
      <c r="G60" s="66">
        <f t="shared" si="11"/>
        <v>47484</v>
      </c>
    </row>
    <row r="61" spans="2:7" ht="13.5" customHeight="1" x14ac:dyDescent="0.6">
      <c r="B61" s="60">
        <v>2030</v>
      </c>
      <c r="C61" s="62" t="s">
        <v>2</v>
      </c>
      <c r="D61" s="74" t="str">
        <f t="shared" si="8"/>
        <v>2030Q2</v>
      </c>
      <c r="E61" s="74" t="str">
        <f t="shared" si="9"/>
        <v>2030/31</v>
      </c>
      <c r="F61" s="64">
        <f t="shared" si="10"/>
        <v>47574</v>
      </c>
      <c r="G61" s="66">
        <f t="shared" si="11"/>
        <v>47574</v>
      </c>
    </row>
    <row r="62" spans="2:7" ht="13.5" customHeight="1" x14ac:dyDescent="0.6">
      <c r="B62" s="60">
        <v>2030</v>
      </c>
      <c r="C62" s="62" t="s">
        <v>3</v>
      </c>
      <c r="D62" s="74" t="str">
        <f t="shared" si="8"/>
        <v>2030Q3</v>
      </c>
      <c r="E62" s="74" t="str">
        <f t="shared" si="9"/>
        <v>2030/31</v>
      </c>
      <c r="F62" s="64">
        <f t="shared" si="10"/>
        <v>47665</v>
      </c>
      <c r="G62" s="66">
        <f t="shared" si="11"/>
        <v>47665</v>
      </c>
    </row>
    <row r="63" spans="2:7" ht="13.5" customHeight="1" x14ac:dyDescent="0.6">
      <c r="B63" s="60">
        <v>2030</v>
      </c>
      <c r="C63" s="62" t="s">
        <v>4</v>
      </c>
      <c r="D63" s="74" t="str">
        <f t="shared" si="8"/>
        <v>2030Q4</v>
      </c>
      <c r="E63" s="74" t="str">
        <f t="shared" si="9"/>
        <v>2030/31</v>
      </c>
      <c r="F63" s="64">
        <f t="shared" si="10"/>
        <v>47757</v>
      </c>
      <c r="G63" s="66">
        <f t="shared" si="11"/>
        <v>47757</v>
      </c>
    </row>
    <row r="64" spans="2:7" ht="13.5" customHeight="1" x14ac:dyDescent="0.6">
      <c r="B64" s="60">
        <v>2031</v>
      </c>
      <c r="C64" s="62" t="s">
        <v>1</v>
      </c>
      <c r="D64" s="74" t="str">
        <f t="shared" si="8"/>
        <v>2031Q1</v>
      </c>
      <c r="E64" s="74" t="str">
        <f t="shared" si="9"/>
        <v>2030/31</v>
      </c>
      <c r="F64" s="64">
        <f t="shared" si="10"/>
        <v>47849</v>
      </c>
      <c r="G64" s="66">
        <f t="shared" si="11"/>
        <v>47849</v>
      </c>
    </row>
    <row r="65" spans="2:9" ht="13.5" customHeight="1" x14ac:dyDescent="0.6">
      <c r="B65" s="60">
        <v>2031</v>
      </c>
      <c r="C65" s="62" t="s">
        <v>2</v>
      </c>
      <c r="D65" s="74" t="str">
        <f t="shared" si="8"/>
        <v>2031Q2</v>
      </c>
      <c r="E65" s="74" t="str">
        <f t="shared" si="9"/>
        <v>2031/32</v>
      </c>
      <c r="F65" s="64">
        <f t="shared" si="10"/>
        <v>47939</v>
      </c>
      <c r="G65" s="66">
        <f t="shared" si="11"/>
        <v>47939</v>
      </c>
    </row>
    <row r="66" spans="2:9" ht="13.5" customHeight="1" x14ac:dyDescent="0.6">
      <c r="B66" s="60">
        <v>2031</v>
      </c>
      <c r="C66" s="62" t="s">
        <v>3</v>
      </c>
      <c r="D66" s="74" t="str">
        <f t="shared" si="8"/>
        <v>2031Q3</v>
      </c>
      <c r="E66" s="74" t="str">
        <f t="shared" si="9"/>
        <v>2031/32</v>
      </c>
      <c r="F66" s="64">
        <f t="shared" si="10"/>
        <v>48030</v>
      </c>
      <c r="G66" s="66">
        <f t="shared" si="11"/>
        <v>48030</v>
      </c>
    </row>
    <row r="67" spans="2:9" ht="13.5" customHeight="1" x14ac:dyDescent="0.6">
      <c r="B67" s="60">
        <v>2031</v>
      </c>
      <c r="C67" s="62" t="s">
        <v>4</v>
      </c>
      <c r="D67" s="74" t="str">
        <f t="shared" si="8"/>
        <v>2031Q4</v>
      </c>
      <c r="E67" s="74" t="str">
        <f t="shared" si="9"/>
        <v>2031/32</v>
      </c>
      <c r="F67" s="64">
        <f t="shared" si="10"/>
        <v>48122</v>
      </c>
      <c r="G67" s="66">
        <f t="shared" si="11"/>
        <v>48122</v>
      </c>
    </row>
    <row r="68" spans="2:9" ht="13.5" customHeight="1" x14ac:dyDescent="0.6">
      <c r="B68" s="60">
        <v>2032</v>
      </c>
      <c r="C68" s="62" t="s">
        <v>1</v>
      </c>
      <c r="D68" s="74" t="str">
        <f t="shared" si="8"/>
        <v>2032Q1</v>
      </c>
      <c r="E68" s="74" t="str">
        <f t="shared" si="9"/>
        <v>2031/32</v>
      </c>
      <c r="F68" s="64">
        <f t="shared" si="10"/>
        <v>48214</v>
      </c>
      <c r="G68" s="66">
        <f t="shared" si="11"/>
        <v>48214</v>
      </c>
    </row>
    <row r="69" spans="2:9" ht="13.5" customHeight="1" x14ac:dyDescent="0.6">
      <c r="B69" s="60">
        <v>2032</v>
      </c>
      <c r="C69" s="62" t="s">
        <v>2</v>
      </c>
      <c r="D69" s="74" t="str">
        <f t="shared" si="8"/>
        <v>2032Q2</v>
      </c>
      <c r="E69" s="74" t="str">
        <f t="shared" si="9"/>
        <v>2032/33</v>
      </c>
      <c r="F69" s="64">
        <f t="shared" si="10"/>
        <v>48305</v>
      </c>
      <c r="G69" s="66">
        <f t="shared" si="11"/>
        <v>48305</v>
      </c>
    </row>
    <row r="70" spans="2:9" ht="13.5" customHeight="1" x14ac:dyDescent="0.6">
      <c r="B70" s="60">
        <v>2032</v>
      </c>
      <c r="C70" s="62" t="s">
        <v>3</v>
      </c>
      <c r="D70" s="74" t="str">
        <f t="shared" si="8"/>
        <v>2032Q3</v>
      </c>
      <c r="E70" s="74" t="str">
        <f t="shared" si="9"/>
        <v>2032/33</v>
      </c>
      <c r="F70" s="64">
        <f t="shared" si="10"/>
        <v>48396</v>
      </c>
      <c r="G70" s="66">
        <f t="shared" si="11"/>
        <v>48396</v>
      </c>
    </row>
    <row r="71" spans="2:9" ht="13.5" customHeight="1" x14ac:dyDescent="0.6">
      <c r="B71" s="60">
        <v>2032</v>
      </c>
      <c r="C71" s="62" t="s">
        <v>4</v>
      </c>
      <c r="D71" s="74" t="str">
        <f t="shared" si="8"/>
        <v>2032Q4</v>
      </c>
      <c r="E71" s="74" t="str">
        <f t="shared" si="9"/>
        <v>2032/33</v>
      </c>
      <c r="F71" s="64">
        <f t="shared" si="10"/>
        <v>48488</v>
      </c>
      <c r="G71" s="66">
        <f t="shared" si="11"/>
        <v>48488</v>
      </c>
    </row>
    <row r="72" spans="2:9" ht="13.5" customHeight="1" x14ac:dyDescent="0.6">
      <c r="B72" s="60">
        <v>2033</v>
      </c>
      <c r="C72" s="62" t="s">
        <v>1</v>
      </c>
      <c r="D72" s="74" t="str">
        <f t="shared" si="8"/>
        <v>2033Q1</v>
      </c>
      <c r="E72" s="74" t="str">
        <f t="shared" si="9"/>
        <v>2032/33</v>
      </c>
      <c r="F72" s="64">
        <f t="shared" si="10"/>
        <v>48580</v>
      </c>
      <c r="G72" s="66">
        <f t="shared" si="11"/>
        <v>48580</v>
      </c>
    </row>
    <row r="73" spans="2:9" ht="13.5" customHeight="1" x14ac:dyDescent="0.6">
      <c r="B73" s="60">
        <v>2033</v>
      </c>
      <c r="C73" s="62" t="s">
        <v>2</v>
      </c>
      <c r="D73" s="74" t="str">
        <f t="shared" si="8"/>
        <v>2033Q2</v>
      </c>
      <c r="E73" s="74" t="str">
        <f t="shared" si="9"/>
        <v>2033/34</v>
      </c>
      <c r="F73" s="64">
        <f t="shared" si="10"/>
        <v>48670</v>
      </c>
      <c r="G73" s="66">
        <f t="shared" si="11"/>
        <v>48670</v>
      </c>
    </row>
    <row r="74" spans="2:9" ht="13.5" customHeight="1" x14ac:dyDescent="0.6">
      <c r="B74" s="60">
        <v>2033</v>
      </c>
      <c r="C74" s="62" t="s">
        <v>3</v>
      </c>
      <c r="D74" s="74" t="str">
        <f t="shared" si="8"/>
        <v>2033Q3</v>
      </c>
      <c r="E74" s="74" t="str">
        <f t="shared" si="9"/>
        <v>2033/34</v>
      </c>
      <c r="F74" s="64">
        <f t="shared" si="10"/>
        <v>48761</v>
      </c>
      <c r="G74" s="66">
        <f t="shared" si="11"/>
        <v>48761</v>
      </c>
    </row>
    <row r="75" spans="2:9" ht="13.5" customHeight="1" x14ac:dyDescent="0.6">
      <c r="B75" s="61">
        <v>2033</v>
      </c>
      <c r="C75" s="62" t="s">
        <v>4</v>
      </c>
      <c r="D75" s="75" t="str">
        <f t="shared" si="8"/>
        <v>2033Q4</v>
      </c>
      <c r="E75" s="75" t="str">
        <f t="shared" si="9"/>
        <v>2033/34</v>
      </c>
      <c r="F75" s="65">
        <f t="shared" si="10"/>
        <v>48853</v>
      </c>
      <c r="G75" s="67">
        <f t="shared" si="11"/>
        <v>48853</v>
      </c>
    </row>
    <row r="78" spans="2:9" x14ac:dyDescent="0.6">
      <c r="B78" s="78" t="s">
        <v>99</v>
      </c>
      <c r="C78" s="8"/>
      <c r="D78" s="8"/>
      <c r="E78" s="8"/>
      <c r="F78" s="8"/>
      <c r="G78" s="8"/>
      <c r="H78" s="8"/>
      <c r="I78" s="8"/>
    </row>
    <row r="79" spans="2:9" x14ac:dyDescent="0.6">
      <c r="B79" s="8"/>
      <c r="C79" s="8"/>
      <c r="D79" s="8"/>
      <c r="E79" s="8"/>
      <c r="F79" s="8"/>
      <c r="G79" s="8"/>
      <c r="H79" s="8"/>
      <c r="I79" s="8"/>
    </row>
    <row r="80" spans="2:9" x14ac:dyDescent="0.6">
      <c r="B80" s="113" t="s">
        <v>7</v>
      </c>
      <c r="C80" s="114" t="s">
        <v>66</v>
      </c>
      <c r="D80" s="115" t="s">
        <v>15</v>
      </c>
      <c r="E80" s="8"/>
      <c r="I80" s="8"/>
    </row>
    <row r="81" spans="2:9" x14ac:dyDescent="0.6">
      <c r="B81" s="17" t="s">
        <v>5</v>
      </c>
      <c r="C81" s="17" t="s">
        <v>70</v>
      </c>
      <c r="D81" s="116">
        <v>25.12</v>
      </c>
      <c r="E81" s="8"/>
      <c r="I81" s="8"/>
    </row>
    <row r="82" spans="2:9" x14ac:dyDescent="0.6">
      <c r="B82" s="17" t="s">
        <v>6</v>
      </c>
      <c r="C82" s="17" t="s">
        <v>71</v>
      </c>
      <c r="D82" s="116">
        <v>9.4954999999999998E-2</v>
      </c>
      <c r="E82" s="8"/>
      <c r="I82" s="8"/>
    </row>
    <row r="83" spans="2:9" x14ac:dyDescent="0.6">
      <c r="B83" s="17" t="s">
        <v>9</v>
      </c>
      <c r="C83" s="17" t="s">
        <v>70</v>
      </c>
      <c r="D83" s="116">
        <v>42.87</v>
      </c>
      <c r="E83" s="8"/>
      <c r="I83" s="8"/>
    </row>
    <row r="84" spans="2:9" x14ac:dyDescent="0.6">
      <c r="B84" s="18" t="s">
        <v>8</v>
      </c>
      <c r="C84" s="17" t="s">
        <v>70</v>
      </c>
      <c r="D84" s="116">
        <v>40.5</v>
      </c>
      <c r="E84" s="8"/>
      <c r="I84" s="8"/>
    </row>
    <row r="85" spans="2:9" x14ac:dyDescent="0.6">
      <c r="B85" s="18" t="s">
        <v>74</v>
      </c>
      <c r="C85" s="17" t="s">
        <v>75</v>
      </c>
      <c r="D85" s="116">
        <v>3.6</v>
      </c>
      <c r="E85" s="8"/>
      <c r="I85" s="8"/>
    </row>
    <row r="86" spans="2:9" x14ac:dyDescent="0.6">
      <c r="B86" s="18" t="s">
        <v>148</v>
      </c>
      <c r="C86" s="17" t="s">
        <v>70</v>
      </c>
      <c r="D86" s="116">
        <v>42.87</v>
      </c>
      <c r="E86" s="8"/>
      <c r="I86" s="8"/>
    </row>
    <row r="87" spans="2:9" x14ac:dyDescent="0.6">
      <c r="B87" s="19" t="s">
        <v>116</v>
      </c>
      <c r="C87" s="19" t="s">
        <v>70</v>
      </c>
      <c r="D87" s="117">
        <v>7.7</v>
      </c>
      <c r="E87" s="8"/>
      <c r="I87" s="8"/>
    </row>
    <row r="88" spans="2:9" x14ac:dyDescent="0.6">
      <c r="B88" s="8"/>
      <c r="C88" s="8"/>
      <c r="D88" s="8"/>
      <c r="E88" s="8"/>
      <c r="F88" s="8"/>
      <c r="G88" s="8"/>
      <c r="H88" s="8"/>
      <c r="I88" s="8"/>
    </row>
    <row r="89" spans="2:9" x14ac:dyDescent="0.6">
      <c r="B89" s="8"/>
      <c r="C89" s="8"/>
      <c r="D89" s="8"/>
      <c r="E89" s="8"/>
      <c r="F89" s="8"/>
      <c r="G89" s="8"/>
      <c r="H89" s="8"/>
      <c r="I89" s="8"/>
    </row>
    <row r="90" spans="2:9" x14ac:dyDescent="0.6">
      <c r="B90" s="78" t="s">
        <v>97</v>
      </c>
      <c r="C90" s="8"/>
      <c r="D90" s="8"/>
      <c r="E90" s="8"/>
      <c r="F90" s="8"/>
      <c r="G90" s="8"/>
      <c r="H90" s="8"/>
      <c r="I90" s="8"/>
    </row>
    <row r="91" spans="2:9" x14ac:dyDescent="0.6">
      <c r="B91" s="8"/>
      <c r="C91" s="8"/>
      <c r="D91" s="8"/>
      <c r="E91" s="8"/>
      <c r="F91" s="8"/>
      <c r="G91" s="8"/>
      <c r="H91" s="8"/>
      <c r="I91" s="8"/>
    </row>
    <row r="92" spans="2:9" x14ac:dyDescent="0.6">
      <c r="B92" s="113" t="s">
        <v>67</v>
      </c>
      <c r="C92" s="114" t="s">
        <v>68</v>
      </c>
      <c r="D92" s="115" t="s">
        <v>69</v>
      </c>
      <c r="E92" s="8"/>
      <c r="F92" s="8"/>
      <c r="G92" s="8"/>
      <c r="H92" s="8"/>
      <c r="I92" s="8"/>
    </row>
    <row r="93" spans="2:9" x14ac:dyDescent="0.6">
      <c r="B93" s="116" t="s">
        <v>50</v>
      </c>
      <c r="C93" s="116" t="s">
        <v>5</v>
      </c>
      <c r="D93" s="116" t="s">
        <v>5</v>
      </c>
      <c r="E93" s="8"/>
      <c r="F93" s="8"/>
      <c r="G93" s="8"/>
      <c r="H93" s="8"/>
      <c r="I93" s="8"/>
    </row>
    <row r="94" spans="2:9" x14ac:dyDescent="0.6">
      <c r="B94" s="116" t="s">
        <v>33</v>
      </c>
      <c r="C94" s="116" t="s">
        <v>6</v>
      </c>
      <c r="D94" s="116" t="s">
        <v>6</v>
      </c>
      <c r="E94" s="8"/>
      <c r="F94" s="8"/>
      <c r="G94" s="8"/>
      <c r="H94" s="8"/>
      <c r="I94" s="8"/>
    </row>
    <row r="95" spans="2:9" x14ac:dyDescent="0.6">
      <c r="B95" s="116" t="s">
        <v>57</v>
      </c>
      <c r="C95" s="116" t="s">
        <v>9</v>
      </c>
      <c r="D95" s="116" t="s">
        <v>72</v>
      </c>
      <c r="E95" s="8"/>
      <c r="F95" s="8"/>
      <c r="G95" s="8"/>
      <c r="H95" s="8"/>
      <c r="I95" s="8"/>
    </row>
    <row r="96" spans="2:9" x14ac:dyDescent="0.6">
      <c r="B96" s="116"/>
      <c r="C96" s="116" t="s">
        <v>148</v>
      </c>
      <c r="D96" s="116" t="s">
        <v>148</v>
      </c>
      <c r="E96" s="8"/>
      <c r="F96" s="8"/>
      <c r="G96" s="8"/>
      <c r="H96" s="8"/>
      <c r="I96" s="8"/>
    </row>
    <row r="97" spans="2:9" x14ac:dyDescent="0.6">
      <c r="B97" s="118"/>
      <c r="C97" s="116" t="s">
        <v>8</v>
      </c>
      <c r="D97" s="116" t="s">
        <v>73</v>
      </c>
      <c r="E97" s="8"/>
      <c r="F97" s="8"/>
      <c r="G97" s="8"/>
      <c r="H97" s="8"/>
      <c r="I97" s="8"/>
    </row>
    <row r="98" spans="2:9" x14ac:dyDescent="0.6">
      <c r="B98" s="117" t="s">
        <v>33</v>
      </c>
      <c r="C98" s="117" t="s">
        <v>173</v>
      </c>
      <c r="D98" s="117" t="s">
        <v>173</v>
      </c>
      <c r="E98" s="8"/>
      <c r="F98" s="8"/>
      <c r="G98" s="8"/>
      <c r="H98" s="8"/>
      <c r="I98" s="8"/>
    </row>
    <row r="99" spans="2:9" x14ac:dyDescent="0.6">
      <c r="B99" s="8"/>
      <c r="C99" s="8"/>
      <c r="D99" s="8"/>
      <c r="E99" s="8"/>
      <c r="F99" s="8"/>
      <c r="G99" s="8"/>
      <c r="H99" s="8"/>
      <c r="I99" s="8"/>
    </row>
    <row r="100" spans="2:9" x14ac:dyDescent="0.6">
      <c r="G100" s="8"/>
      <c r="H100" s="8"/>
      <c r="I100" s="8"/>
    </row>
    <row r="101" spans="2:9" x14ac:dyDescent="0.6">
      <c r="B101" s="78" t="s">
        <v>98</v>
      </c>
      <c r="C101" s="8"/>
      <c r="D101" s="8"/>
      <c r="E101" s="8"/>
      <c r="F101" s="8"/>
      <c r="G101" s="8"/>
      <c r="H101" s="8"/>
      <c r="I101" s="8"/>
    </row>
    <row r="102" spans="2:9" x14ac:dyDescent="0.6">
      <c r="B102" s="8"/>
      <c r="C102" s="8"/>
      <c r="D102" s="8"/>
      <c r="E102" s="8"/>
      <c r="F102" s="8"/>
      <c r="G102" s="8"/>
      <c r="H102" s="8"/>
      <c r="I102" s="8"/>
    </row>
    <row r="103" spans="2:9" x14ac:dyDescent="0.6">
      <c r="B103" s="113"/>
      <c r="C103" s="114" t="s">
        <v>5</v>
      </c>
      <c r="D103" s="115" t="s">
        <v>6</v>
      </c>
      <c r="E103" s="113" t="s">
        <v>9</v>
      </c>
      <c r="F103" s="114" t="s">
        <v>8</v>
      </c>
      <c r="G103" s="114" t="s">
        <v>116</v>
      </c>
      <c r="H103" s="8"/>
      <c r="I103" s="8"/>
    </row>
    <row r="104" spans="2:9" x14ac:dyDescent="0.6">
      <c r="B104" s="119" t="s">
        <v>76</v>
      </c>
      <c r="C104" s="120">
        <v>9.4600000000000004E-2</v>
      </c>
      <c r="D104" s="120">
        <v>5.6099999999999997E-2</v>
      </c>
      <c r="E104" s="120">
        <v>7.4099999999999999E-2</v>
      </c>
      <c r="F104" s="120">
        <v>7.7399999999999997E-2</v>
      </c>
      <c r="G104" s="120">
        <v>0.1167</v>
      </c>
      <c r="H104" s="8"/>
      <c r="I104" s="8"/>
    </row>
    <row r="105" spans="2:9" x14ac:dyDescent="0.6">
      <c r="B105" s="119" t="s">
        <v>77</v>
      </c>
      <c r="C105" s="120">
        <v>0.99</v>
      </c>
      <c r="D105" s="120">
        <v>0.995</v>
      </c>
      <c r="E105" s="120">
        <v>0.995</v>
      </c>
      <c r="F105" s="120">
        <v>0.995</v>
      </c>
      <c r="G105" s="120">
        <v>1</v>
      </c>
      <c r="H105" s="8"/>
      <c r="I105" s="8"/>
    </row>
    <row r="106" spans="2:9" x14ac:dyDescent="0.6">
      <c r="B106" s="121" t="s">
        <v>78</v>
      </c>
      <c r="C106" s="122">
        <f>C104*C105</f>
        <v>9.3654000000000001E-2</v>
      </c>
      <c r="D106" s="122">
        <f>D104*D105</f>
        <v>5.5819499999999994E-2</v>
      </c>
      <c r="E106" s="122">
        <f>E104*E105</f>
        <v>7.3729500000000003E-2</v>
      </c>
      <c r="F106" s="122">
        <f>F104*F105</f>
        <v>7.7012999999999998E-2</v>
      </c>
      <c r="G106" s="122">
        <v>0.1167</v>
      </c>
      <c r="H106" s="8"/>
      <c r="I106" s="8"/>
    </row>
    <row r="107" spans="2:9" x14ac:dyDescent="0.6">
      <c r="B107" s="8"/>
      <c r="C107" s="8"/>
      <c r="D107" s="8"/>
      <c r="E107" s="8"/>
      <c r="F107" s="8"/>
      <c r="G107" s="8"/>
      <c r="H107" s="8"/>
      <c r="I107" s="8"/>
    </row>
    <row r="108" spans="2:9" x14ac:dyDescent="0.6">
      <c r="B108" s="8"/>
      <c r="C108" s="8"/>
      <c r="D108" s="8"/>
      <c r="E108" s="8"/>
      <c r="F108" s="8"/>
      <c r="G108" s="8"/>
      <c r="H108" s="8"/>
      <c r="I108" s="8"/>
    </row>
    <row r="109" spans="2:9" x14ac:dyDescent="0.6">
      <c r="B109" s="78" t="s">
        <v>101</v>
      </c>
      <c r="C109" s="8"/>
      <c r="D109" s="8"/>
      <c r="E109" s="8"/>
      <c r="F109" s="8"/>
      <c r="G109" s="8"/>
      <c r="H109" s="8"/>
      <c r="I109" s="8"/>
    </row>
    <row r="110" spans="2:9" x14ac:dyDescent="0.6">
      <c r="E110" s="8"/>
      <c r="F110" s="8"/>
      <c r="G110" s="8"/>
      <c r="H110" s="8"/>
      <c r="I110" s="8"/>
    </row>
    <row r="111" spans="2:9" x14ac:dyDescent="0.6">
      <c r="B111" s="123" t="s">
        <v>80</v>
      </c>
      <c r="C111" s="2"/>
      <c r="D111" s="124">
        <v>0.4</v>
      </c>
      <c r="E111" s="8"/>
      <c r="F111" s="8"/>
      <c r="G111" s="8"/>
      <c r="H111" s="8"/>
      <c r="I111" s="8"/>
    </row>
    <row r="112" spans="2:9" x14ac:dyDescent="0.6">
      <c r="B112" s="8"/>
      <c r="C112" s="8"/>
      <c r="D112" s="8"/>
      <c r="E112" s="8"/>
      <c r="F112" s="8"/>
      <c r="G112" s="8"/>
      <c r="H112" s="8"/>
      <c r="I112" s="8"/>
    </row>
    <row r="113" spans="2:9" x14ac:dyDescent="0.6">
      <c r="B113" s="8"/>
      <c r="C113" s="8"/>
      <c r="D113" s="8"/>
      <c r="E113" s="8"/>
      <c r="F113" s="8"/>
      <c r="G113" s="8"/>
      <c r="H113" s="8"/>
      <c r="I113" s="8"/>
    </row>
    <row r="114" spans="2:9" x14ac:dyDescent="0.6">
      <c r="B114" s="8"/>
      <c r="C114" s="8"/>
      <c r="D114" s="8"/>
      <c r="E114" s="8"/>
      <c r="F114" s="8"/>
      <c r="G114" s="8"/>
      <c r="H114" s="8"/>
      <c r="I114" s="8"/>
    </row>
    <row r="115" spans="2:9" x14ac:dyDescent="0.6">
      <c r="B115" s="8"/>
      <c r="C115" s="8"/>
      <c r="D115" s="8"/>
      <c r="E115" s="8"/>
      <c r="F115" s="8"/>
      <c r="G115" s="8"/>
      <c r="H115" s="8"/>
      <c r="I115" s="8"/>
    </row>
  </sheetData>
  <phoneticPr fontId="39" type="noConversion"/>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wksCalculation2">
    <tabColor theme="1"/>
  </sheetPr>
  <dimension ref="A1:Z100"/>
  <sheetViews>
    <sheetView zoomScaleNormal="80" workbookViewId="0">
      <selection activeCell="E13" sqref="E13"/>
    </sheetView>
  </sheetViews>
  <sheetFormatPr defaultColWidth="9.04296875" defaultRowHeight="13" x14ac:dyDescent="0.6"/>
  <cols>
    <col min="1" max="2" width="9" style="44" customWidth="1"/>
    <col min="3" max="3" width="35.04296875" style="44" bestFit="1" customWidth="1"/>
    <col min="4" max="4" width="9" style="44" customWidth="1"/>
    <col min="5" max="5" width="10.54296875" style="44" customWidth="1"/>
    <col min="6" max="6" width="12" style="44" customWidth="1"/>
    <col min="7" max="11" width="12" style="9" customWidth="1"/>
    <col min="12" max="12" width="20.453125" style="9" customWidth="1"/>
    <col min="13" max="14" width="12" style="9" customWidth="1"/>
    <col min="15" max="15" width="20.86328125" style="9" bestFit="1" customWidth="1"/>
    <col min="16" max="17" width="13" style="9" customWidth="1"/>
    <col min="18" max="18" width="14.453125" style="9" customWidth="1"/>
    <col min="19" max="19" width="20.86328125" style="9" bestFit="1" customWidth="1"/>
    <col min="20" max="20" width="16.453125" style="9" bestFit="1" customWidth="1"/>
    <col min="21" max="21" width="15.04296875" style="9" bestFit="1" customWidth="1"/>
    <col min="22" max="22" width="12.54296875" style="9" customWidth="1"/>
    <col min="23" max="25" width="12.6796875" style="9" customWidth="1"/>
    <col min="26" max="16384" width="9.04296875" style="9"/>
  </cols>
  <sheetData>
    <row r="1" spans="1:7" x14ac:dyDescent="0.6">
      <c r="A1" s="4"/>
    </row>
    <row r="2" spans="1:7" s="44" customFormat="1" x14ac:dyDescent="0.6"/>
    <row r="3" spans="1:7" s="44" customFormat="1" ht="13.5" x14ac:dyDescent="0.7">
      <c r="C3" s="141" t="s">
        <v>174</v>
      </c>
      <c r="D3" s="142">
        <v>7</v>
      </c>
      <c r="E3" s="44" t="s">
        <v>165</v>
      </c>
    </row>
    <row r="4" spans="1:7" s="44" customFormat="1" x14ac:dyDescent="0.6"/>
    <row r="5" spans="1:7" s="44" customFormat="1" x14ac:dyDescent="0.6">
      <c r="C5" s="141" t="s">
        <v>162</v>
      </c>
      <c r="D5" s="142" t="b">
        <v>1</v>
      </c>
      <c r="E5" s="44" t="s">
        <v>169</v>
      </c>
    </row>
    <row r="6" spans="1:7" s="44" customFormat="1" x14ac:dyDescent="0.6">
      <c r="C6" s="167" t="s">
        <v>170</v>
      </c>
      <c r="D6" s="166">
        <v>2026</v>
      </c>
      <c r="E6" s="44" t="s">
        <v>165</v>
      </c>
    </row>
    <row r="7" spans="1:7" s="44" customFormat="1" x14ac:dyDescent="0.6">
      <c r="C7" s="168" t="s">
        <v>171</v>
      </c>
    </row>
    <row r="8" spans="1:7" s="44" customFormat="1" ht="14.75" x14ac:dyDescent="0.75">
      <c r="C8" s="141" t="s">
        <v>163</v>
      </c>
      <c r="D8" s="142">
        <v>0.71</v>
      </c>
      <c r="E8" s="44" t="s">
        <v>165</v>
      </c>
      <c r="F8"/>
      <c r="G8"/>
    </row>
    <row r="9" spans="1:7" s="44" customFormat="1" x14ac:dyDescent="0.6">
      <c r="C9" s="44" t="s">
        <v>172</v>
      </c>
    </row>
    <row r="10" spans="1:7" s="44" customFormat="1" x14ac:dyDescent="0.6"/>
    <row r="11" spans="1:7" s="44" customFormat="1" x14ac:dyDescent="0.6">
      <c r="C11" s="141" t="s">
        <v>156</v>
      </c>
      <c r="D11" s="155">
        <v>0.25</v>
      </c>
      <c r="E11" s="44" t="s">
        <v>165</v>
      </c>
    </row>
    <row r="12" spans="1:7" s="44" customFormat="1" x14ac:dyDescent="0.6"/>
    <row r="13" spans="1:7" s="44" customFormat="1" x14ac:dyDescent="0.6">
      <c r="C13" s="141" t="s">
        <v>166</v>
      </c>
      <c r="D13" s="142" t="b">
        <v>0</v>
      </c>
      <c r="E13" s="44" t="s">
        <v>182</v>
      </c>
    </row>
    <row r="14" spans="1:7" s="44" customFormat="1" x14ac:dyDescent="0.6">
      <c r="E14" s="44" t="s">
        <v>168</v>
      </c>
    </row>
    <row r="15" spans="1:7" s="44" customFormat="1" x14ac:dyDescent="0.6">
      <c r="C15" s="109" t="s">
        <v>32</v>
      </c>
    </row>
    <row r="16" spans="1:7" s="44" customFormat="1" x14ac:dyDescent="0.6">
      <c r="C16" s="11" t="s">
        <v>159</v>
      </c>
      <c r="D16" s="72">
        <v>1.07</v>
      </c>
    </row>
    <row r="17" spans="3:26" s="44" customFormat="1" x14ac:dyDescent="0.6">
      <c r="C17" s="15" t="s">
        <v>160</v>
      </c>
      <c r="D17" s="125">
        <v>0.85</v>
      </c>
    </row>
    <row r="18" spans="3:26" s="44" customFormat="1" x14ac:dyDescent="0.6">
      <c r="C18" s="12" t="s">
        <v>93</v>
      </c>
      <c r="D18" s="39">
        <v>1</v>
      </c>
    </row>
    <row r="19" spans="3:26" s="44" customFormat="1" x14ac:dyDescent="0.6"/>
    <row r="20" spans="3:26" s="44" customFormat="1" x14ac:dyDescent="0.6">
      <c r="C20" s="102" t="s">
        <v>34</v>
      </c>
      <c r="D20" s="107" t="s">
        <v>85</v>
      </c>
      <c r="E20" s="108" t="s">
        <v>86</v>
      </c>
      <c r="F20" s="108" t="s">
        <v>106</v>
      </c>
      <c r="G20" s="108" t="s">
        <v>107</v>
      </c>
      <c r="H20" s="108" t="s">
        <v>108</v>
      </c>
      <c r="I20" s="108" t="s">
        <v>109</v>
      </c>
      <c r="J20" s="108" t="s">
        <v>110</v>
      </c>
      <c r="K20" s="108" t="s">
        <v>111</v>
      </c>
      <c r="L20" s="108" t="s">
        <v>117</v>
      </c>
      <c r="M20" s="108" t="s">
        <v>118</v>
      </c>
      <c r="N20" s="108" t="s">
        <v>119</v>
      </c>
      <c r="O20" s="108" t="s">
        <v>120</v>
      </c>
      <c r="P20" s="108" t="s">
        <v>121</v>
      </c>
      <c r="Q20" s="108" t="s">
        <v>122</v>
      </c>
      <c r="R20" s="108" t="s">
        <v>152</v>
      </c>
      <c r="S20" s="108" t="s">
        <v>153</v>
      </c>
      <c r="T20" s="108" t="s">
        <v>154</v>
      </c>
      <c r="U20" s="108" t="s">
        <v>155</v>
      </c>
    </row>
    <row r="21" spans="3:26" s="44" customFormat="1" x14ac:dyDescent="0.6">
      <c r="C21" s="69" t="s">
        <v>35</v>
      </c>
      <c r="D21" s="68">
        <v>0</v>
      </c>
      <c r="E21" s="68">
        <v>0</v>
      </c>
      <c r="F21" s="68">
        <v>0</v>
      </c>
      <c r="G21" s="68">
        <v>0</v>
      </c>
      <c r="H21" s="68">
        <v>0</v>
      </c>
      <c r="I21" s="68">
        <v>0</v>
      </c>
      <c r="J21" s="68">
        <v>0</v>
      </c>
      <c r="K21" s="68">
        <v>0</v>
      </c>
      <c r="L21" s="68">
        <v>0</v>
      </c>
      <c r="M21" s="68">
        <v>0</v>
      </c>
      <c r="N21" s="68">
        <v>0</v>
      </c>
      <c r="O21" s="68">
        <v>0</v>
      </c>
      <c r="P21" s="68">
        <v>0</v>
      </c>
      <c r="Q21" s="68">
        <v>0</v>
      </c>
      <c r="R21" s="68">
        <v>0</v>
      </c>
      <c r="S21" s="68">
        <v>0</v>
      </c>
      <c r="T21" s="68">
        <v>0</v>
      </c>
      <c r="U21" s="68">
        <v>0</v>
      </c>
    </row>
    <row r="22" spans="3:26" s="44" customFormat="1" x14ac:dyDescent="0.6">
      <c r="C22" s="12" t="s">
        <v>37</v>
      </c>
      <c r="D22" s="70">
        <f t="shared" ref="D22:J22" si="0">D21/$D$17</f>
        <v>0</v>
      </c>
      <c r="E22" s="70">
        <f t="shared" si="0"/>
        <v>0</v>
      </c>
      <c r="F22" s="70">
        <f t="shared" si="0"/>
        <v>0</v>
      </c>
      <c r="G22" s="70">
        <f t="shared" si="0"/>
        <v>0</v>
      </c>
      <c r="H22" s="70">
        <f t="shared" si="0"/>
        <v>0</v>
      </c>
      <c r="I22" s="70">
        <f t="shared" si="0"/>
        <v>0</v>
      </c>
      <c r="J22" s="70">
        <f t="shared" si="0"/>
        <v>0</v>
      </c>
      <c r="K22" s="70">
        <f t="shared" ref="K22:Q22" si="1">K21/$D$17</f>
        <v>0</v>
      </c>
      <c r="L22" s="70">
        <f t="shared" si="1"/>
        <v>0</v>
      </c>
      <c r="M22" s="70">
        <f t="shared" si="1"/>
        <v>0</v>
      </c>
      <c r="N22" s="70">
        <f t="shared" si="1"/>
        <v>0</v>
      </c>
      <c r="O22" s="70">
        <f t="shared" si="1"/>
        <v>0</v>
      </c>
      <c r="P22" s="70">
        <f t="shared" si="1"/>
        <v>0</v>
      </c>
      <c r="Q22" s="70">
        <f t="shared" si="1"/>
        <v>0</v>
      </c>
      <c r="R22" s="70">
        <f t="shared" ref="R22:T22" si="2">R21/$D$17</f>
        <v>0</v>
      </c>
      <c r="S22" s="70">
        <f t="shared" si="2"/>
        <v>0</v>
      </c>
      <c r="T22" s="70">
        <f t="shared" si="2"/>
        <v>0</v>
      </c>
      <c r="U22" s="70">
        <f t="shared" ref="U22" si="3">U21/$D$17</f>
        <v>0</v>
      </c>
    </row>
    <row r="23" spans="3:26" s="44" customFormat="1" x14ac:dyDescent="0.6">
      <c r="C23" s="8"/>
      <c r="D23" s="8"/>
      <c r="E23" s="9"/>
      <c r="F23" s="9"/>
      <c r="G23" s="9"/>
      <c r="H23" s="9"/>
      <c r="I23" s="9"/>
      <c r="J23" s="9"/>
      <c r="K23" s="9"/>
      <c r="L23" s="9"/>
      <c r="M23" s="9"/>
      <c r="N23" s="9"/>
      <c r="O23" s="9"/>
      <c r="P23" s="9"/>
      <c r="Q23" s="9"/>
    </row>
    <row r="24" spans="3:26" s="44" customFormat="1" x14ac:dyDescent="0.6">
      <c r="C24" s="102" t="s">
        <v>36</v>
      </c>
      <c r="D24" s="107" t="s">
        <v>85</v>
      </c>
      <c r="E24" s="108" t="s">
        <v>86</v>
      </c>
      <c r="F24" s="108" t="s">
        <v>106</v>
      </c>
      <c r="G24" s="108" t="s">
        <v>107</v>
      </c>
      <c r="H24" s="108" t="s">
        <v>108</v>
      </c>
      <c r="I24" s="108" t="s">
        <v>109</v>
      </c>
      <c r="J24" s="108" t="s">
        <v>110</v>
      </c>
      <c r="K24" s="108" t="s">
        <v>111</v>
      </c>
      <c r="L24" s="108" t="s">
        <v>117</v>
      </c>
      <c r="M24" s="108" t="s">
        <v>118</v>
      </c>
      <c r="N24" s="108" t="s">
        <v>119</v>
      </c>
      <c r="O24" s="108" t="s">
        <v>120</v>
      </c>
      <c r="P24" s="108" t="s">
        <v>121</v>
      </c>
      <c r="Q24" s="108" t="s">
        <v>122</v>
      </c>
      <c r="R24" s="108" t="s">
        <v>152</v>
      </c>
      <c r="S24" s="108" t="s">
        <v>153</v>
      </c>
      <c r="T24" s="108" t="s">
        <v>154</v>
      </c>
      <c r="U24" s="108" t="s">
        <v>155</v>
      </c>
    </row>
    <row r="25" spans="3:26" s="44" customFormat="1" x14ac:dyDescent="0.6">
      <c r="C25" s="69" t="s">
        <v>35</v>
      </c>
      <c r="D25" s="73">
        <v>18</v>
      </c>
      <c r="E25" s="73">
        <v>18</v>
      </c>
      <c r="F25" s="73">
        <v>18</v>
      </c>
      <c r="G25" s="73">
        <v>18</v>
      </c>
      <c r="H25" s="73">
        <v>18</v>
      </c>
      <c r="I25" s="73">
        <v>18</v>
      </c>
      <c r="J25" s="73">
        <v>18</v>
      </c>
      <c r="K25" s="73">
        <v>18</v>
      </c>
      <c r="L25" s="73">
        <v>18</v>
      </c>
      <c r="M25" s="73">
        <v>18</v>
      </c>
      <c r="N25" s="73">
        <v>18</v>
      </c>
      <c r="O25" s="73">
        <v>18</v>
      </c>
      <c r="P25" s="73">
        <v>18</v>
      </c>
      <c r="Q25" s="73">
        <v>18</v>
      </c>
      <c r="R25" s="73">
        <v>18</v>
      </c>
      <c r="S25" s="73">
        <v>18</v>
      </c>
      <c r="T25" s="73">
        <v>18</v>
      </c>
      <c r="U25" s="73">
        <v>18</v>
      </c>
    </row>
    <row r="26" spans="3:26" s="44" customFormat="1" x14ac:dyDescent="0.6">
      <c r="C26" s="12" t="s">
        <v>37</v>
      </c>
      <c r="D26" s="70">
        <f t="shared" ref="D26:J26" si="4">D25/$D$17</f>
        <v>21.176470588235293</v>
      </c>
      <c r="E26" s="70">
        <f t="shared" si="4"/>
        <v>21.176470588235293</v>
      </c>
      <c r="F26" s="70">
        <f t="shared" si="4"/>
        <v>21.176470588235293</v>
      </c>
      <c r="G26" s="70">
        <f t="shared" si="4"/>
        <v>21.176470588235293</v>
      </c>
      <c r="H26" s="70">
        <f t="shared" si="4"/>
        <v>21.176470588235293</v>
      </c>
      <c r="I26" s="70">
        <f t="shared" si="4"/>
        <v>21.176470588235293</v>
      </c>
      <c r="J26" s="70">
        <f t="shared" si="4"/>
        <v>21.176470588235293</v>
      </c>
      <c r="K26" s="70">
        <f t="shared" ref="K26:Q26" si="5">K25/$D$17</f>
        <v>21.176470588235293</v>
      </c>
      <c r="L26" s="70">
        <f t="shared" si="5"/>
        <v>21.176470588235293</v>
      </c>
      <c r="M26" s="70">
        <f t="shared" si="5"/>
        <v>21.176470588235293</v>
      </c>
      <c r="N26" s="70">
        <f t="shared" si="5"/>
        <v>21.176470588235293</v>
      </c>
      <c r="O26" s="70">
        <f t="shared" si="5"/>
        <v>21.176470588235293</v>
      </c>
      <c r="P26" s="70">
        <f t="shared" si="5"/>
        <v>21.176470588235293</v>
      </c>
      <c r="Q26" s="70">
        <f t="shared" si="5"/>
        <v>21.176470588235293</v>
      </c>
      <c r="R26" s="70">
        <f t="shared" ref="R26:U26" si="6">R25/$D$17</f>
        <v>21.176470588235293</v>
      </c>
      <c r="S26" s="70">
        <f t="shared" si="6"/>
        <v>21.176470588235293</v>
      </c>
      <c r="T26" s="70">
        <f t="shared" si="6"/>
        <v>21.176470588235293</v>
      </c>
      <c r="U26" s="70">
        <f t="shared" si="6"/>
        <v>21.176470588235293</v>
      </c>
    </row>
    <row r="27" spans="3:26" s="44" customFormat="1" x14ac:dyDescent="0.6"/>
    <row r="28" spans="3:26" s="44" customFormat="1" x14ac:dyDescent="0.6"/>
    <row r="29" spans="3:26" s="44" customFormat="1" x14ac:dyDescent="0.6"/>
    <row r="30" spans="3:26" s="44" customFormat="1" x14ac:dyDescent="0.6">
      <c r="C30" s="9" t="s">
        <v>31</v>
      </c>
      <c r="D30" s="8"/>
      <c r="E30" s="10"/>
      <c r="F30" s="8"/>
      <c r="G30" s="8"/>
      <c r="H30" s="8"/>
      <c r="I30" s="8"/>
      <c r="N30" s="9" t="s">
        <v>79</v>
      </c>
      <c r="O30" s="9"/>
      <c r="P30" s="8"/>
      <c r="Q30" s="8"/>
      <c r="R30" s="8"/>
      <c r="U30" s="9" t="s">
        <v>158</v>
      </c>
    </row>
    <row r="31" spans="3:26" s="44" customFormat="1" x14ac:dyDescent="0.6">
      <c r="C31" s="8"/>
      <c r="D31" s="8"/>
      <c r="E31" s="8"/>
      <c r="F31" s="8"/>
      <c r="G31" s="8"/>
      <c r="H31" s="8"/>
      <c r="I31" s="8"/>
      <c r="N31" s="8"/>
      <c r="O31" s="8"/>
      <c r="P31" s="8"/>
      <c r="Q31" s="8"/>
      <c r="R31" s="8"/>
      <c r="S31" s="1"/>
      <c r="T31" s="1"/>
      <c r="U31" s="1"/>
      <c r="V31" s="1"/>
      <c r="W31" s="1"/>
      <c r="X31" s="1"/>
      <c r="Y31" s="1"/>
      <c r="Z31" s="1"/>
    </row>
    <row r="32" spans="3:26" s="44" customFormat="1" ht="65" x14ac:dyDescent="0.6">
      <c r="C32" s="102" t="s">
        <v>11</v>
      </c>
      <c r="D32" s="103" t="s">
        <v>13</v>
      </c>
      <c r="E32" s="104" t="s">
        <v>92</v>
      </c>
      <c r="F32" s="105" t="s">
        <v>27</v>
      </c>
      <c r="G32" s="105" t="s">
        <v>28</v>
      </c>
      <c r="H32" s="105" t="s">
        <v>29</v>
      </c>
      <c r="I32" s="105" t="s">
        <v>30</v>
      </c>
      <c r="J32" s="106" t="s">
        <v>149</v>
      </c>
      <c r="K32" s="106" t="s">
        <v>164</v>
      </c>
      <c r="L32" s="106" t="s">
        <v>175</v>
      </c>
      <c r="N32" s="102" t="s">
        <v>92</v>
      </c>
      <c r="O32" s="103" t="s">
        <v>5</v>
      </c>
      <c r="P32" s="103" t="s">
        <v>6</v>
      </c>
      <c r="Q32" s="103" t="s">
        <v>9</v>
      </c>
      <c r="R32" s="103" t="s">
        <v>8</v>
      </c>
      <c r="S32" s="103" t="s">
        <v>148</v>
      </c>
      <c r="T32" s="143"/>
      <c r="U32" s="102" t="s">
        <v>92</v>
      </c>
      <c r="V32" s="103" t="s">
        <v>91</v>
      </c>
      <c r="W32" s="103" t="s">
        <v>33</v>
      </c>
      <c r="X32" s="103" t="s">
        <v>50</v>
      </c>
      <c r="Y32" s="103" t="s">
        <v>57</v>
      </c>
      <c r="Z32" s="1"/>
    </row>
    <row r="33" spans="3:26" s="44" customFormat="1" x14ac:dyDescent="0.6">
      <c r="C33" s="79">
        <v>2017</v>
      </c>
      <c r="D33" s="71" t="s">
        <v>1</v>
      </c>
      <c r="E33" s="76" t="str">
        <f>C33&amp;D33</f>
        <v>2017Q1</v>
      </c>
      <c r="F33" s="131">
        <v>150</v>
      </c>
      <c r="G33" s="131">
        <v>113.664</v>
      </c>
      <c r="H33" s="131">
        <v>650</v>
      </c>
      <c r="I33" s="71">
        <v>450</v>
      </c>
      <c r="J33" s="139">
        <v>100</v>
      </c>
      <c r="K33" s="156">
        <f t="shared" ref="K33:K48" si="7">J33*$D$8</f>
        <v>71</v>
      </c>
      <c r="L33" s="139">
        <v>0</v>
      </c>
      <c r="N33" s="159" t="str">
        <f t="shared" ref="N33:N64" si="8">E33</f>
        <v>2017Q1</v>
      </c>
      <c r="O33" s="160">
        <f t="shared" ref="O33:O64" si="9">F33/coalCV/$D$16</f>
        <v>5.580689326745639</v>
      </c>
      <c r="P33" s="161">
        <f t="shared" ref="P33:P64" si="10">G33/thtoGJ/$D$17/100</f>
        <v>14.0827079080803</v>
      </c>
      <c r="Q33" s="162">
        <f t="shared" ref="Q33:Q64" si="11">H33/GasoilCV/$D$16</f>
        <v>14.170203767530177</v>
      </c>
      <c r="R33" s="162">
        <f t="shared" ref="R33:R64" si="12">I33/LSFOCV/$D$16</f>
        <v>10.384215991692626</v>
      </c>
      <c r="S33" s="163">
        <f t="shared" ref="S33:S64" si="13">Q33*(1+HVO_Premium)</f>
        <v>17.712754709412721</v>
      </c>
      <c r="T33" s="144"/>
      <c r="U33" s="14" t="str">
        <f t="shared" ref="U33:U64" si="14">N33</f>
        <v>2017Q1</v>
      </c>
      <c r="V33" s="14" t="str">
        <f>INDEX('Fixed inputs'!$E$8:$E$75,MATCH(U33,'Fixed inputs'!$D$8:$D$75,0))</f>
        <v>2016/17</v>
      </c>
      <c r="W33" s="50">
        <f t="shared" ref="W33:W64" si="15">$J33/1000</f>
        <v>0.1</v>
      </c>
      <c r="X33" s="46">
        <f t="shared" ref="X33:X64" si="16">($J33+INDEX($D$22:$U$22,MATCH($V33,$D$20:$U$20,0)))/1000</f>
        <v>0.1</v>
      </c>
      <c r="Y33" s="51">
        <f t="shared" ref="Y33:Y64" si="17">IF(NOT($D$5),($K33+INDEX($D$26:$U$26,MATCH($V33,$D$24:$U$24,0)))/1000,
IF($C33&lt;$D$6,($K33+INDEX($D$26:$U$26,MATCH($V33,$D$24:$U$24,0)))/1000,$J33/1000))+L33/1000</f>
        <v>9.217647058823529E-2</v>
      </c>
      <c r="Z33" s="3"/>
    </row>
    <row r="34" spans="3:26" s="44" customFormat="1" x14ac:dyDescent="0.6">
      <c r="C34" s="79">
        <v>2017</v>
      </c>
      <c r="D34" s="71" t="s">
        <v>2</v>
      </c>
      <c r="E34" s="76" t="str">
        <f t="shared" ref="E34:E39" si="18">C34&amp;D34</f>
        <v>2017Q2</v>
      </c>
      <c r="F34" s="131">
        <v>150</v>
      </c>
      <c r="G34" s="131">
        <v>68.759500000000003</v>
      </c>
      <c r="H34" s="131">
        <v>650</v>
      </c>
      <c r="I34" s="71">
        <v>450</v>
      </c>
      <c r="J34" s="139">
        <v>100</v>
      </c>
      <c r="K34" s="156">
        <f t="shared" si="7"/>
        <v>71</v>
      </c>
      <c r="L34" s="139">
        <v>0</v>
      </c>
      <c r="N34" s="45" t="str">
        <f t="shared" si="8"/>
        <v>2017Q2</v>
      </c>
      <c r="O34" s="50">
        <f t="shared" si="9"/>
        <v>5.580689326745639</v>
      </c>
      <c r="P34" s="46">
        <f t="shared" si="10"/>
        <v>8.5191437430113961</v>
      </c>
      <c r="Q34" s="47">
        <f t="shared" si="11"/>
        <v>14.170203767530177</v>
      </c>
      <c r="R34" s="47">
        <f t="shared" si="12"/>
        <v>10.384215991692626</v>
      </c>
      <c r="S34" s="164">
        <f t="shared" si="13"/>
        <v>17.712754709412721</v>
      </c>
      <c r="T34" s="144"/>
      <c r="U34" s="45" t="str">
        <f t="shared" si="14"/>
        <v>2017Q2</v>
      </c>
      <c r="V34" s="45" t="str">
        <f>INDEX('Fixed inputs'!$E$8:$E$75,MATCH(U34,'Fixed inputs'!$D$8:$D$75,0))</f>
        <v>2017/18</v>
      </c>
      <c r="W34" s="50">
        <f t="shared" si="15"/>
        <v>0.1</v>
      </c>
      <c r="X34" s="46">
        <f t="shared" si="16"/>
        <v>0.1</v>
      </c>
      <c r="Y34" s="51">
        <f t="shared" si="17"/>
        <v>9.217647058823529E-2</v>
      </c>
      <c r="Z34" s="3"/>
    </row>
    <row r="35" spans="3:26" s="44" customFormat="1" x14ac:dyDescent="0.6">
      <c r="C35" s="79">
        <v>2017</v>
      </c>
      <c r="D35" s="71" t="s">
        <v>3</v>
      </c>
      <c r="E35" s="76" t="str">
        <f t="shared" si="18"/>
        <v>2017Q3</v>
      </c>
      <c r="F35" s="131">
        <v>150</v>
      </c>
      <c r="G35" s="131">
        <v>66.50866666666667</v>
      </c>
      <c r="H35" s="131">
        <v>650</v>
      </c>
      <c r="I35" s="71">
        <v>450</v>
      </c>
      <c r="J35" s="139">
        <v>100</v>
      </c>
      <c r="K35" s="156">
        <f t="shared" si="7"/>
        <v>71</v>
      </c>
      <c r="L35" s="139">
        <v>0</v>
      </c>
      <c r="N35" s="45" t="str">
        <f t="shared" si="8"/>
        <v>2017Q3</v>
      </c>
      <c r="O35" s="50">
        <f t="shared" si="9"/>
        <v>5.580689326745639</v>
      </c>
      <c r="P35" s="46">
        <f t="shared" si="10"/>
        <v>8.24027067517018</v>
      </c>
      <c r="Q35" s="47">
        <f t="shared" si="11"/>
        <v>14.170203767530177</v>
      </c>
      <c r="R35" s="47">
        <f t="shared" si="12"/>
        <v>10.384215991692626</v>
      </c>
      <c r="S35" s="164">
        <f t="shared" si="13"/>
        <v>17.712754709412721</v>
      </c>
      <c r="T35" s="144"/>
      <c r="U35" s="45" t="str">
        <f t="shared" si="14"/>
        <v>2017Q3</v>
      </c>
      <c r="V35" s="45" t="str">
        <f>INDEX('Fixed inputs'!$E$8:$E$75,MATCH(U35,'Fixed inputs'!$D$8:$D$75,0))</f>
        <v>2017/18</v>
      </c>
      <c r="W35" s="50">
        <f t="shared" si="15"/>
        <v>0.1</v>
      </c>
      <c r="X35" s="46">
        <f t="shared" si="16"/>
        <v>0.1</v>
      </c>
      <c r="Y35" s="51">
        <f t="shared" si="17"/>
        <v>9.217647058823529E-2</v>
      </c>
      <c r="Z35" s="3"/>
    </row>
    <row r="36" spans="3:26" s="44" customFormat="1" x14ac:dyDescent="0.6">
      <c r="C36" s="79">
        <v>2017</v>
      </c>
      <c r="D36" s="71" t="s">
        <v>4</v>
      </c>
      <c r="E36" s="76" t="str">
        <f t="shared" si="18"/>
        <v>2017Q4</v>
      </c>
      <c r="F36" s="131">
        <v>150</v>
      </c>
      <c r="G36" s="131">
        <v>74.539999999999992</v>
      </c>
      <c r="H36" s="131">
        <v>650</v>
      </c>
      <c r="I36" s="71">
        <v>450</v>
      </c>
      <c r="J36" s="139">
        <v>100</v>
      </c>
      <c r="K36" s="156">
        <f t="shared" si="7"/>
        <v>71</v>
      </c>
      <c r="L36" s="139">
        <v>0</v>
      </c>
      <c r="N36" s="45" t="str">
        <f t="shared" si="8"/>
        <v>2017Q4</v>
      </c>
      <c r="O36" s="50">
        <f t="shared" si="9"/>
        <v>5.580689326745639</v>
      </c>
      <c r="P36" s="46">
        <f t="shared" si="10"/>
        <v>9.2353343843988007</v>
      </c>
      <c r="Q36" s="47">
        <f t="shared" si="11"/>
        <v>14.170203767530177</v>
      </c>
      <c r="R36" s="47">
        <f t="shared" si="12"/>
        <v>10.384215991692626</v>
      </c>
      <c r="S36" s="164">
        <f t="shared" si="13"/>
        <v>17.712754709412721</v>
      </c>
      <c r="T36" s="144"/>
      <c r="U36" s="45" t="str">
        <f t="shared" si="14"/>
        <v>2017Q4</v>
      </c>
      <c r="V36" s="45" t="str">
        <f>INDEX('Fixed inputs'!$E$8:$E$75,MATCH(U36,'Fixed inputs'!$D$8:$D$75,0))</f>
        <v>2017/18</v>
      </c>
      <c r="W36" s="50">
        <f t="shared" si="15"/>
        <v>0.1</v>
      </c>
      <c r="X36" s="46">
        <f t="shared" si="16"/>
        <v>0.1</v>
      </c>
      <c r="Y36" s="51">
        <f t="shared" si="17"/>
        <v>9.217647058823529E-2</v>
      </c>
      <c r="Z36" s="3"/>
    </row>
    <row r="37" spans="3:26" s="44" customFormat="1" x14ac:dyDescent="0.6">
      <c r="C37" s="79">
        <v>2018</v>
      </c>
      <c r="D37" s="71" t="s">
        <v>1</v>
      </c>
      <c r="E37" s="76" t="str">
        <f t="shared" si="18"/>
        <v>2018Q1</v>
      </c>
      <c r="F37" s="131">
        <v>150</v>
      </c>
      <c r="G37" s="131">
        <v>113.664</v>
      </c>
      <c r="H37" s="131">
        <v>650</v>
      </c>
      <c r="I37" s="71">
        <v>450</v>
      </c>
      <c r="J37" s="139">
        <v>100</v>
      </c>
      <c r="K37" s="156">
        <f t="shared" si="7"/>
        <v>71</v>
      </c>
      <c r="L37" s="139">
        <v>0</v>
      </c>
      <c r="N37" s="45" t="str">
        <f t="shared" si="8"/>
        <v>2018Q1</v>
      </c>
      <c r="O37" s="50">
        <f t="shared" si="9"/>
        <v>5.580689326745639</v>
      </c>
      <c r="P37" s="46">
        <f t="shared" si="10"/>
        <v>14.0827079080803</v>
      </c>
      <c r="Q37" s="47">
        <f t="shared" si="11"/>
        <v>14.170203767530177</v>
      </c>
      <c r="R37" s="47">
        <f t="shared" si="12"/>
        <v>10.384215991692626</v>
      </c>
      <c r="S37" s="164">
        <f t="shared" si="13"/>
        <v>17.712754709412721</v>
      </c>
      <c r="T37" s="144"/>
      <c r="U37" s="45" t="str">
        <f t="shared" si="14"/>
        <v>2018Q1</v>
      </c>
      <c r="V37" s="45" t="str">
        <f>INDEX('Fixed inputs'!$E$8:$E$75,MATCH(U37,'Fixed inputs'!$D$8:$D$75,0))</f>
        <v>2017/18</v>
      </c>
      <c r="W37" s="50">
        <f t="shared" si="15"/>
        <v>0.1</v>
      </c>
      <c r="X37" s="46">
        <f t="shared" si="16"/>
        <v>0.1</v>
      </c>
      <c r="Y37" s="51">
        <f t="shared" si="17"/>
        <v>9.217647058823529E-2</v>
      </c>
      <c r="Z37" s="3"/>
    </row>
    <row r="38" spans="3:26" s="44" customFormat="1" x14ac:dyDescent="0.6">
      <c r="C38" s="79">
        <v>2018</v>
      </c>
      <c r="D38" s="71" t="s">
        <v>2</v>
      </c>
      <c r="E38" s="76" t="str">
        <f t="shared" si="18"/>
        <v>2018Q2</v>
      </c>
      <c r="F38" s="131">
        <v>150</v>
      </c>
      <c r="G38" s="131">
        <v>68.759500000000003</v>
      </c>
      <c r="H38" s="131">
        <v>650</v>
      </c>
      <c r="I38" s="71">
        <v>450</v>
      </c>
      <c r="J38" s="139">
        <v>100</v>
      </c>
      <c r="K38" s="156">
        <f t="shared" si="7"/>
        <v>71</v>
      </c>
      <c r="L38" s="139">
        <v>0</v>
      </c>
      <c r="N38" s="45" t="str">
        <f t="shared" si="8"/>
        <v>2018Q2</v>
      </c>
      <c r="O38" s="50">
        <f t="shared" si="9"/>
        <v>5.580689326745639</v>
      </c>
      <c r="P38" s="46">
        <f t="shared" si="10"/>
        <v>8.5191437430113961</v>
      </c>
      <c r="Q38" s="47">
        <f t="shared" si="11"/>
        <v>14.170203767530177</v>
      </c>
      <c r="R38" s="47">
        <f t="shared" si="12"/>
        <v>10.384215991692626</v>
      </c>
      <c r="S38" s="164">
        <f t="shared" si="13"/>
        <v>17.712754709412721</v>
      </c>
      <c r="T38" s="144"/>
      <c r="U38" s="45" t="str">
        <f t="shared" si="14"/>
        <v>2018Q2</v>
      </c>
      <c r="V38" s="45" t="str">
        <f>INDEX('Fixed inputs'!$E$8:$E$75,MATCH(U38,'Fixed inputs'!$D$8:$D$75,0))</f>
        <v>2018/19</v>
      </c>
      <c r="W38" s="50">
        <f t="shared" si="15"/>
        <v>0.1</v>
      </c>
      <c r="X38" s="46">
        <f t="shared" si="16"/>
        <v>0.1</v>
      </c>
      <c r="Y38" s="51">
        <f t="shared" si="17"/>
        <v>9.217647058823529E-2</v>
      </c>
      <c r="Z38" s="3"/>
    </row>
    <row r="39" spans="3:26" s="44" customFormat="1" x14ac:dyDescent="0.6">
      <c r="C39" s="79">
        <v>2018</v>
      </c>
      <c r="D39" s="71" t="s">
        <v>3</v>
      </c>
      <c r="E39" s="76" t="str">
        <f t="shared" si="18"/>
        <v>2018Q3</v>
      </c>
      <c r="F39" s="131">
        <v>150</v>
      </c>
      <c r="G39" s="131">
        <v>66.50866666666667</v>
      </c>
      <c r="H39" s="131">
        <v>650</v>
      </c>
      <c r="I39" s="71">
        <v>450</v>
      </c>
      <c r="J39" s="139">
        <v>100</v>
      </c>
      <c r="K39" s="156">
        <f t="shared" si="7"/>
        <v>71</v>
      </c>
      <c r="L39" s="139">
        <v>0</v>
      </c>
      <c r="N39" s="45" t="str">
        <f t="shared" si="8"/>
        <v>2018Q3</v>
      </c>
      <c r="O39" s="50">
        <f t="shared" si="9"/>
        <v>5.580689326745639</v>
      </c>
      <c r="P39" s="46">
        <f t="shared" si="10"/>
        <v>8.24027067517018</v>
      </c>
      <c r="Q39" s="47">
        <f t="shared" si="11"/>
        <v>14.170203767530177</v>
      </c>
      <c r="R39" s="47">
        <f t="shared" si="12"/>
        <v>10.384215991692626</v>
      </c>
      <c r="S39" s="164">
        <f t="shared" si="13"/>
        <v>17.712754709412721</v>
      </c>
      <c r="T39" s="144"/>
      <c r="U39" s="45" t="str">
        <f t="shared" si="14"/>
        <v>2018Q3</v>
      </c>
      <c r="V39" s="45" t="str">
        <f>INDEX('Fixed inputs'!$E$8:$E$75,MATCH(U39,'Fixed inputs'!$D$8:$D$75,0))</f>
        <v>2018/19</v>
      </c>
      <c r="W39" s="50">
        <f t="shared" si="15"/>
        <v>0.1</v>
      </c>
      <c r="X39" s="46">
        <f t="shared" si="16"/>
        <v>0.1</v>
      </c>
      <c r="Y39" s="51">
        <f t="shared" si="17"/>
        <v>9.217647058823529E-2</v>
      </c>
      <c r="Z39" s="3"/>
    </row>
    <row r="40" spans="3:26" s="44" customFormat="1" x14ac:dyDescent="0.6">
      <c r="C40" s="79">
        <v>2018</v>
      </c>
      <c r="D40" s="71" t="s">
        <v>4</v>
      </c>
      <c r="E40" s="76" t="str">
        <f t="shared" ref="E40:E57" si="19">C40&amp;D40</f>
        <v>2018Q4</v>
      </c>
      <c r="F40" s="131">
        <v>150</v>
      </c>
      <c r="G40" s="131">
        <v>74.539999999999992</v>
      </c>
      <c r="H40" s="131">
        <v>650</v>
      </c>
      <c r="I40" s="71">
        <v>450</v>
      </c>
      <c r="J40" s="139">
        <v>100</v>
      </c>
      <c r="K40" s="156">
        <f t="shared" si="7"/>
        <v>71</v>
      </c>
      <c r="L40" s="139">
        <v>0</v>
      </c>
      <c r="N40" s="45" t="str">
        <f t="shared" si="8"/>
        <v>2018Q4</v>
      </c>
      <c r="O40" s="50">
        <f t="shared" si="9"/>
        <v>5.580689326745639</v>
      </c>
      <c r="P40" s="46">
        <f t="shared" si="10"/>
        <v>9.2353343843988007</v>
      </c>
      <c r="Q40" s="47">
        <f t="shared" si="11"/>
        <v>14.170203767530177</v>
      </c>
      <c r="R40" s="47">
        <f t="shared" si="12"/>
        <v>10.384215991692626</v>
      </c>
      <c r="S40" s="164">
        <f t="shared" si="13"/>
        <v>17.712754709412721</v>
      </c>
      <c r="T40" s="144"/>
      <c r="U40" s="45" t="str">
        <f t="shared" si="14"/>
        <v>2018Q4</v>
      </c>
      <c r="V40" s="45" t="str">
        <f>INDEX('Fixed inputs'!$E$8:$E$75,MATCH(U40,'Fixed inputs'!$D$8:$D$75,0))</f>
        <v>2018/19</v>
      </c>
      <c r="W40" s="50">
        <f t="shared" si="15"/>
        <v>0.1</v>
      </c>
      <c r="X40" s="46">
        <f t="shared" si="16"/>
        <v>0.1</v>
      </c>
      <c r="Y40" s="51">
        <f t="shared" si="17"/>
        <v>9.217647058823529E-2</v>
      </c>
      <c r="Z40" s="3"/>
    </row>
    <row r="41" spans="3:26" s="44" customFormat="1" x14ac:dyDescent="0.6">
      <c r="C41" s="79">
        <v>2019</v>
      </c>
      <c r="D41" s="71" t="s">
        <v>1</v>
      </c>
      <c r="E41" s="76" t="str">
        <f t="shared" si="19"/>
        <v>2019Q1</v>
      </c>
      <c r="F41" s="131">
        <v>150</v>
      </c>
      <c r="G41" s="131">
        <v>113.664</v>
      </c>
      <c r="H41" s="131">
        <v>650</v>
      </c>
      <c r="I41" s="71">
        <v>450</v>
      </c>
      <c r="J41" s="139">
        <v>100</v>
      </c>
      <c r="K41" s="156">
        <f t="shared" si="7"/>
        <v>71</v>
      </c>
      <c r="L41" s="139">
        <v>0</v>
      </c>
      <c r="N41" s="45" t="str">
        <f t="shared" si="8"/>
        <v>2019Q1</v>
      </c>
      <c r="O41" s="50">
        <f t="shared" si="9"/>
        <v>5.580689326745639</v>
      </c>
      <c r="P41" s="46">
        <f t="shared" si="10"/>
        <v>14.0827079080803</v>
      </c>
      <c r="Q41" s="47">
        <f t="shared" si="11"/>
        <v>14.170203767530177</v>
      </c>
      <c r="R41" s="47">
        <f t="shared" si="12"/>
        <v>10.384215991692626</v>
      </c>
      <c r="S41" s="164">
        <f t="shared" si="13"/>
        <v>17.712754709412721</v>
      </c>
      <c r="T41" s="144"/>
      <c r="U41" s="45" t="str">
        <f t="shared" si="14"/>
        <v>2019Q1</v>
      </c>
      <c r="V41" s="45" t="str">
        <f>INDEX('Fixed inputs'!$E$8:$E$75,MATCH(U41,'Fixed inputs'!$D$8:$D$75,0))</f>
        <v>2018/19</v>
      </c>
      <c r="W41" s="50">
        <f t="shared" si="15"/>
        <v>0.1</v>
      </c>
      <c r="X41" s="46">
        <f t="shared" si="16"/>
        <v>0.1</v>
      </c>
      <c r="Y41" s="51">
        <f t="shared" si="17"/>
        <v>9.217647058823529E-2</v>
      </c>
      <c r="Z41" s="3"/>
    </row>
    <row r="42" spans="3:26" s="44" customFormat="1" x14ac:dyDescent="0.6">
      <c r="C42" s="79">
        <v>2019</v>
      </c>
      <c r="D42" s="71" t="s">
        <v>2</v>
      </c>
      <c r="E42" s="76" t="str">
        <f t="shared" si="19"/>
        <v>2019Q2</v>
      </c>
      <c r="F42" s="131">
        <v>150</v>
      </c>
      <c r="G42" s="131">
        <v>68.759500000000003</v>
      </c>
      <c r="H42" s="131">
        <v>650</v>
      </c>
      <c r="I42" s="71">
        <v>450</v>
      </c>
      <c r="J42" s="139">
        <v>100</v>
      </c>
      <c r="K42" s="156">
        <f t="shared" si="7"/>
        <v>71</v>
      </c>
      <c r="L42" s="139">
        <v>0</v>
      </c>
      <c r="N42" s="45" t="str">
        <f t="shared" si="8"/>
        <v>2019Q2</v>
      </c>
      <c r="O42" s="50">
        <f t="shared" si="9"/>
        <v>5.580689326745639</v>
      </c>
      <c r="P42" s="46">
        <f t="shared" si="10"/>
        <v>8.5191437430113961</v>
      </c>
      <c r="Q42" s="47">
        <f t="shared" si="11"/>
        <v>14.170203767530177</v>
      </c>
      <c r="R42" s="47">
        <f t="shared" si="12"/>
        <v>10.384215991692626</v>
      </c>
      <c r="S42" s="164">
        <f t="shared" si="13"/>
        <v>17.712754709412721</v>
      </c>
      <c r="T42" s="144"/>
      <c r="U42" s="45" t="str">
        <f t="shared" si="14"/>
        <v>2019Q2</v>
      </c>
      <c r="V42" s="45" t="str">
        <f>INDEX('Fixed inputs'!$E$8:$E$75,MATCH(U42,'Fixed inputs'!$D$8:$D$75,0))</f>
        <v>2019/20</v>
      </c>
      <c r="W42" s="50">
        <f t="shared" si="15"/>
        <v>0.1</v>
      </c>
      <c r="X42" s="46">
        <f t="shared" si="16"/>
        <v>0.1</v>
      </c>
      <c r="Y42" s="51">
        <f t="shared" si="17"/>
        <v>9.217647058823529E-2</v>
      </c>
      <c r="Z42" s="3"/>
    </row>
    <row r="43" spans="3:26" s="44" customFormat="1" x14ac:dyDescent="0.6">
      <c r="C43" s="79">
        <v>2019</v>
      </c>
      <c r="D43" s="71" t="s">
        <v>3</v>
      </c>
      <c r="E43" s="76" t="str">
        <f t="shared" si="19"/>
        <v>2019Q3</v>
      </c>
      <c r="F43" s="131">
        <v>150</v>
      </c>
      <c r="G43" s="131">
        <v>66.50866666666667</v>
      </c>
      <c r="H43" s="131">
        <v>650</v>
      </c>
      <c r="I43" s="71">
        <v>450</v>
      </c>
      <c r="J43" s="139">
        <v>100</v>
      </c>
      <c r="K43" s="156">
        <f t="shared" si="7"/>
        <v>71</v>
      </c>
      <c r="L43" s="139">
        <v>0</v>
      </c>
      <c r="N43" s="45" t="str">
        <f t="shared" si="8"/>
        <v>2019Q3</v>
      </c>
      <c r="O43" s="50">
        <f t="shared" si="9"/>
        <v>5.580689326745639</v>
      </c>
      <c r="P43" s="46">
        <f t="shared" si="10"/>
        <v>8.24027067517018</v>
      </c>
      <c r="Q43" s="47">
        <f t="shared" si="11"/>
        <v>14.170203767530177</v>
      </c>
      <c r="R43" s="47">
        <f t="shared" si="12"/>
        <v>10.384215991692626</v>
      </c>
      <c r="S43" s="164">
        <f t="shared" si="13"/>
        <v>17.712754709412721</v>
      </c>
      <c r="T43" s="144"/>
      <c r="U43" s="45" t="str">
        <f t="shared" si="14"/>
        <v>2019Q3</v>
      </c>
      <c r="V43" s="45" t="str">
        <f>INDEX('Fixed inputs'!$E$8:$E$75,MATCH(U43,'Fixed inputs'!$D$8:$D$75,0))</f>
        <v>2019/20</v>
      </c>
      <c r="W43" s="50">
        <f t="shared" si="15"/>
        <v>0.1</v>
      </c>
      <c r="X43" s="46">
        <f t="shared" si="16"/>
        <v>0.1</v>
      </c>
      <c r="Y43" s="51">
        <f t="shared" si="17"/>
        <v>9.217647058823529E-2</v>
      </c>
      <c r="Z43" s="3"/>
    </row>
    <row r="44" spans="3:26" s="44" customFormat="1" x14ac:dyDescent="0.6">
      <c r="C44" s="79">
        <v>2019</v>
      </c>
      <c r="D44" s="71" t="s">
        <v>4</v>
      </c>
      <c r="E44" s="76" t="str">
        <f t="shared" si="19"/>
        <v>2019Q4</v>
      </c>
      <c r="F44" s="131">
        <v>150</v>
      </c>
      <c r="G44" s="131">
        <v>74.539999999999992</v>
      </c>
      <c r="H44" s="131">
        <v>650</v>
      </c>
      <c r="I44" s="71">
        <v>450</v>
      </c>
      <c r="J44" s="139">
        <v>100</v>
      </c>
      <c r="K44" s="156">
        <f t="shared" si="7"/>
        <v>71</v>
      </c>
      <c r="L44" s="139">
        <v>0</v>
      </c>
      <c r="N44" s="45" t="str">
        <f t="shared" si="8"/>
        <v>2019Q4</v>
      </c>
      <c r="O44" s="50">
        <f t="shared" si="9"/>
        <v>5.580689326745639</v>
      </c>
      <c r="P44" s="46">
        <f t="shared" si="10"/>
        <v>9.2353343843988007</v>
      </c>
      <c r="Q44" s="47">
        <f t="shared" si="11"/>
        <v>14.170203767530177</v>
      </c>
      <c r="R44" s="47">
        <f t="shared" si="12"/>
        <v>10.384215991692626</v>
      </c>
      <c r="S44" s="164">
        <f t="shared" si="13"/>
        <v>17.712754709412721</v>
      </c>
      <c r="T44" s="144"/>
      <c r="U44" s="45" t="str">
        <f t="shared" si="14"/>
        <v>2019Q4</v>
      </c>
      <c r="V44" s="45" t="str">
        <f>INDEX('Fixed inputs'!$E$8:$E$75,MATCH(U44,'Fixed inputs'!$D$8:$D$75,0))</f>
        <v>2019/20</v>
      </c>
      <c r="W44" s="50">
        <f t="shared" si="15"/>
        <v>0.1</v>
      </c>
      <c r="X44" s="46">
        <f t="shared" si="16"/>
        <v>0.1</v>
      </c>
      <c r="Y44" s="51">
        <f t="shared" si="17"/>
        <v>9.217647058823529E-2</v>
      </c>
      <c r="Z44" s="3"/>
    </row>
    <row r="45" spans="3:26" s="44" customFormat="1" x14ac:dyDescent="0.6">
      <c r="C45" s="79">
        <v>2020</v>
      </c>
      <c r="D45" s="71" t="s">
        <v>1</v>
      </c>
      <c r="E45" s="76" t="str">
        <f t="shared" si="19"/>
        <v>2020Q1</v>
      </c>
      <c r="F45" s="131">
        <v>150</v>
      </c>
      <c r="G45" s="131">
        <v>113.664</v>
      </c>
      <c r="H45" s="131">
        <v>650</v>
      </c>
      <c r="I45" s="71">
        <v>450</v>
      </c>
      <c r="J45" s="139">
        <v>100</v>
      </c>
      <c r="K45" s="156">
        <f t="shared" si="7"/>
        <v>71</v>
      </c>
      <c r="L45" s="139">
        <v>0</v>
      </c>
      <c r="N45" s="45" t="str">
        <f t="shared" si="8"/>
        <v>2020Q1</v>
      </c>
      <c r="O45" s="50">
        <f t="shared" si="9"/>
        <v>5.580689326745639</v>
      </c>
      <c r="P45" s="46">
        <f t="shared" si="10"/>
        <v>14.0827079080803</v>
      </c>
      <c r="Q45" s="47">
        <f t="shared" si="11"/>
        <v>14.170203767530177</v>
      </c>
      <c r="R45" s="47">
        <f t="shared" si="12"/>
        <v>10.384215991692626</v>
      </c>
      <c r="S45" s="164">
        <f t="shared" si="13"/>
        <v>17.712754709412721</v>
      </c>
      <c r="T45" s="144"/>
      <c r="U45" s="45" t="str">
        <f t="shared" si="14"/>
        <v>2020Q1</v>
      </c>
      <c r="V45" s="45" t="str">
        <f>INDEX('Fixed inputs'!$E$8:$E$75,MATCH(U45,'Fixed inputs'!$D$8:$D$75,0))</f>
        <v>2019/20</v>
      </c>
      <c r="W45" s="50">
        <f t="shared" si="15"/>
        <v>0.1</v>
      </c>
      <c r="X45" s="46">
        <f t="shared" si="16"/>
        <v>0.1</v>
      </c>
      <c r="Y45" s="51">
        <f t="shared" si="17"/>
        <v>9.217647058823529E-2</v>
      </c>
      <c r="Z45" s="3"/>
    </row>
    <row r="46" spans="3:26" s="44" customFormat="1" x14ac:dyDescent="0.6">
      <c r="C46" s="79">
        <v>2020</v>
      </c>
      <c r="D46" s="71" t="s">
        <v>2</v>
      </c>
      <c r="E46" s="76" t="str">
        <f t="shared" si="19"/>
        <v>2020Q2</v>
      </c>
      <c r="F46" s="131">
        <v>150</v>
      </c>
      <c r="G46" s="131">
        <v>68.759500000000003</v>
      </c>
      <c r="H46" s="131">
        <v>650</v>
      </c>
      <c r="I46" s="71">
        <v>450</v>
      </c>
      <c r="J46" s="139">
        <v>100</v>
      </c>
      <c r="K46" s="156">
        <f t="shared" si="7"/>
        <v>71</v>
      </c>
      <c r="L46" s="139">
        <v>0</v>
      </c>
      <c r="N46" s="45" t="str">
        <f t="shared" si="8"/>
        <v>2020Q2</v>
      </c>
      <c r="O46" s="50">
        <f t="shared" si="9"/>
        <v>5.580689326745639</v>
      </c>
      <c r="P46" s="46">
        <f t="shared" si="10"/>
        <v>8.5191437430113961</v>
      </c>
      <c r="Q46" s="47">
        <f t="shared" si="11"/>
        <v>14.170203767530177</v>
      </c>
      <c r="R46" s="47">
        <f t="shared" si="12"/>
        <v>10.384215991692626</v>
      </c>
      <c r="S46" s="164">
        <f t="shared" si="13"/>
        <v>17.712754709412721</v>
      </c>
      <c r="T46" s="144"/>
      <c r="U46" s="45" t="str">
        <f t="shared" si="14"/>
        <v>2020Q2</v>
      </c>
      <c r="V46" s="45" t="str">
        <f>INDEX('Fixed inputs'!$E$8:$E$75,MATCH(U46,'Fixed inputs'!$D$8:$D$75,0))</f>
        <v>2020/21</v>
      </c>
      <c r="W46" s="50">
        <f t="shared" si="15"/>
        <v>0.1</v>
      </c>
      <c r="X46" s="46">
        <f t="shared" si="16"/>
        <v>0.1</v>
      </c>
      <c r="Y46" s="51">
        <f t="shared" si="17"/>
        <v>9.217647058823529E-2</v>
      </c>
      <c r="Z46" s="3"/>
    </row>
    <row r="47" spans="3:26" s="44" customFormat="1" x14ac:dyDescent="0.6">
      <c r="C47" s="79">
        <v>2020</v>
      </c>
      <c r="D47" s="71" t="s">
        <v>3</v>
      </c>
      <c r="E47" s="76" t="str">
        <f t="shared" si="19"/>
        <v>2020Q3</v>
      </c>
      <c r="F47" s="131">
        <v>150</v>
      </c>
      <c r="G47" s="131">
        <v>66.50866666666667</v>
      </c>
      <c r="H47" s="131">
        <v>650</v>
      </c>
      <c r="I47" s="71">
        <v>450</v>
      </c>
      <c r="J47" s="139">
        <v>100</v>
      </c>
      <c r="K47" s="156">
        <f t="shared" si="7"/>
        <v>71</v>
      </c>
      <c r="L47" s="139">
        <v>0</v>
      </c>
      <c r="N47" s="45" t="str">
        <f t="shared" si="8"/>
        <v>2020Q3</v>
      </c>
      <c r="O47" s="50">
        <f t="shared" si="9"/>
        <v>5.580689326745639</v>
      </c>
      <c r="P47" s="46">
        <f t="shared" si="10"/>
        <v>8.24027067517018</v>
      </c>
      <c r="Q47" s="47">
        <f t="shared" si="11"/>
        <v>14.170203767530177</v>
      </c>
      <c r="R47" s="47">
        <f t="shared" si="12"/>
        <v>10.384215991692626</v>
      </c>
      <c r="S47" s="164">
        <f t="shared" si="13"/>
        <v>17.712754709412721</v>
      </c>
      <c r="T47" s="144"/>
      <c r="U47" s="45" t="str">
        <f t="shared" si="14"/>
        <v>2020Q3</v>
      </c>
      <c r="V47" s="45" t="str">
        <f>INDEX('Fixed inputs'!$E$8:$E$75,MATCH(U47,'Fixed inputs'!$D$8:$D$75,0))</f>
        <v>2020/21</v>
      </c>
      <c r="W47" s="50">
        <f t="shared" si="15"/>
        <v>0.1</v>
      </c>
      <c r="X47" s="46">
        <f t="shared" si="16"/>
        <v>0.1</v>
      </c>
      <c r="Y47" s="51">
        <f t="shared" si="17"/>
        <v>9.217647058823529E-2</v>
      </c>
      <c r="Z47" s="3"/>
    </row>
    <row r="48" spans="3:26" s="44" customFormat="1" x14ac:dyDescent="0.6">
      <c r="C48" s="79">
        <v>2020</v>
      </c>
      <c r="D48" s="71" t="s">
        <v>4</v>
      </c>
      <c r="E48" s="76" t="str">
        <f t="shared" si="19"/>
        <v>2020Q4</v>
      </c>
      <c r="F48" s="131">
        <v>150</v>
      </c>
      <c r="G48" s="131">
        <v>74.539999999999992</v>
      </c>
      <c r="H48" s="131">
        <v>650</v>
      </c>
      <c r="I48" s="71">
        <v>450</v>
      </c>
      <c r="J48" s="139">
        <v>100</v>
      </c>
      <c r="K48" s="156">
        <f t="shared" si="7"/>
        <v>71</v>
      </c>
      <c r="L48" s="139">
        <v>0</v>
      </c>
      <c r="N48" s="45" t="str">
        <f t="shared" si="8"/>
        <v>2020Q4</v>
      </c>
      <c r="O48" s="50">
        <f t="shared" si="9"/>
        <v>5.580689326745639</v>
      </c>
      <c r="P48" s="46">
        <f t="shared" si="10"/>
        <v>9.2353343843988007</v>
      </c>
      <c r="Q48" s="47">
        <f t="shared" si="11"/>
        <v>14.170203767530177</v>
      </c>
      <c r="R48" s="47">
        <f t="shared" si="12"/>
        <v>10.384215991692626</v>
      </c>
      <c r="S48" s="164">
        <f t="shared" si="13"/>
        <v>17.712754709412721</v>
      </c>
      <c r="T48" s="144"/>
      <c r="U48" s="45" t="str">
        <f t="shared" si="14"/>
        <v>2020Q4</v>
      </c>
      <c r="V48" s="45" t="str">
        <f>INDEX('Fixed inputs'!$E$8:$E$75,MATCH(U48,'Fixed inputs'!$D$8:$D$75,0))</f>
        <v>2020/21</v>
      </c>
      <c r="W48" s="50">
        <f t="shared" si="15"/>
        <v>0.1</v>
      </c>
      <c r="X48" s="46">
        <f t="shared" si="16"/>
        <v>0.1</v>
      </c>
      <c r="Y48" s="51">
        <f t="shared" si="17"/>
        <v>9.217647058823529E-2</v>
      </c>
      <c r="Z48" s="3"/>
    </row>
    <row r="49" spans="3:26" s="44" customFormat="1" x14ac:dyDescent="0.6">
      <c r="C49" s="79">
        <v>2021</v>
      </c>
      <c r="D49" s="71" t="s">
        <v>1</v>
      </c>
      <c r="E49" s="76" t="str">
        <f t="shared" si="19"/>
        <v>2021Q1</v>
      </c>
      <c r="F49" s="131">
        <v>150</v>
      </c>
      <c r="G49" s="131">
        <v>113.664</v>
      </c>
      <c r="H49" s="131">
        <v>650</v>
      </c>
      <c r="I49" s="71">
        <v>450</v>
      </c>
      <c r="J49" s="139">
        <v>100</v>
      </c>
      <c r="K49" s="156">
        <f>J49*$D$8</f>
        <v>71</v>
      </c>
      <c r="L49" s="139">
        <v>0</v>
      </c>
      <c r="N49" s="45" t="str">
        <f t="shared" si="8"/>
        <v>2021Q1</v>
      </c>
      <c r="O49" s="50">
        <f t="shared" si="9"/>
        <v>5.580689326745639</v>
      </c>
      <c r="P49" s="46">
        <f t="shared" si="10"/>
        <v>14.0827079080803</v>
      </c>
      <c r="Q49" s="47">
        <f t="shared" si="11"/>
        <v>14.170203767530177</v>
      </c>
      <c r="R49" s="47">
        <f t="shared" si="12"/>
        <v>10.384215991692626</v>
      </c>
      <c r="S49" s="164">
        <f t="shared" si="13"/>
        <v>17.712754709412721</v>
      </c>
      <c r="T49" s="144"/>
      <c r="U49" s="45" t="str">
        <f t="shared" si="14"/>
        <v>2021Q1</v>
      </c>
      <c r="V49" s="45" t="str">
        <f>INDEX('Fixed inputs'!$E$8:$E$75,MATCH(U49,'Fixed inputs'!$D$8:$D$75,0))</f>
        <v>2020/21</v>
      </c>
      <c r="W49" s="50">
        <f t="shared" si="15"/>
        <v>0.1</v>
      </c>
      <c r="X49" s="46">
        <f t="shared" si="16"/>
        <v>0.1</v>
      </c>
      <c r="Y49" s="51">
        <f t="shared" si="17"/>
        <v>9.217647058823529E-2</v>
      </c>
      <c r="Z49" s="3"/>
    </row>
    <row r="50" spans="3:26" s="44" customFormat="1" x14ac:dyDescent="0.6">
      <c r="C50" s="79">
        <v>2021</v>
      </c>
      <c r="D50" s="71" t="s">
        <v>2</v>
      </c>
      <c r="E50" s="76" t="str">
        <f t="shared" si="19"/>
        <v>2021Q2</v>
      </c>
      <c r="F50" s="131">
        <v>150</v>
      </c>
      <c r="G50" s="131">
        <v>68.759500000000003</v>
      </c>
      <c r="H50" s="131">
        <v>650</v>
      </c>
      <c r="I50" s="71">
        <v>450</v>
      </c>
      <c r="J50" s="139">
        <v>100</v>
      </c>
      <c r="K50" s="156">
        <f t="shared" ref="K50:K100" si="20">J50*$D$8</f>
        <v>71</v>
      </c>
      <c r="L50" s="139">
        <v>0</v>
      </c>
      <c r="N50" s="45" t="str">
        <f t="shared" si="8"/>
        <v>2021Q2</v>
      </c>
      <c r="O50" s="50">
        <f t="shared" si="9"/>
        <v>5.580689326745639</v>
      </c>
      <c r="P50" s="46">
        <f t="shared" si="10"/>
        <v>8.5191437430113961</v>
      </c>
      <c r="Q50" s="47">
        <f t="shared" si="11"/>
        <v>14.170203767530177</v>
      </c>
      <c r="R50" s="47">
        <f t="shared" si="12"/>
        <v>10.384215991692626</v>
      </c>
      <c r="S50" s="164">
        <f t="shared" si="13"/>
        <v>17.712754709412721</v>
      </c>
      <c r="T50" s="144"/>
      <c r="U50" s="45" t="str">
        <f t="shared" si="14"/>
        <v>2021Q2</v>
      </c>
      <c r="V50" s="45" t="str">
        <f>INDEX('Fixed inputs'!$E$8:$E$75,MATCH(U50,'Fixed inputs'!$D$8:$D$75,0))</f>
        <v>2021/22</v>
      </c>
      <c r="W50" s="50">
        <f t="shared" si="15"/>
        <v>0.1</v>
      </c>
      <c r="X50" s="46">
        <f t="shared" si="16"/>
        <v>0.1</v>
      </c>
      <c r="Y50" s="51">
        <f t="shared" si="17"/>
        <v>9.217647058823529E-2</v>
      </c>
      <c r="Z50" s="3"/>
    </row>
    <row r="51" spans="3:26" s="44" customFormat="1" x14ac:dyDescent="0.6">
      <c r="C51" s="79">
        <v>2021</v>
      </c>
      <c r="D51" s="71" t="s">
        <v>3</v>
      </c>
      <c r="E51" s="76" t="str">
        <f t="shared" si="19"/>
        <v>2021Q3</v>
      </c>
      <c r="F51" s="131">
        <v>150</v>
      </c>
      <c r="G51" s="131">
        <v>66.50866666666667</v>
      </c>
      <c r="H51" s="131">
        <v>650</v>
      </c>
      <c r="I51" s="71">
        <v>450</v>
      </c>
      <c r="J51" s="139">
        <v>100</v>
      </c>
      <c r="K51" s="156">
        <f t="shared" si="20"/>
        <v>71</v>
      </c>
      <c r="L51" s="139">
        <v>0</v>
      </c>
      <c r="N51" s="45" t="str">
        <f t="shared" si="8"/>
        <v>2021Q3</v>
      </c>
      <c r="O51" s="50">
        <f t="shared" si="9"/>
        <v>5.580689326745639</v>
      </c>
      <c r="P51" s="46">
        <f t="shared" si="10"/>
        <v>8.24027067517018</v>
      </c>
      <c r="Q51" s="47">
        <f t="shared" si="11"/>
        <v>14.170203767530177</v>
      </c>
      <c r="R51" s="47">
        <f t="shared" si="12"/>
        <v>10.384215991692626</v>
      </c>
      <c r="S51" s="164">
        <f t="shared" si="13"/>
        <v>17.712754709412721</v>
      </c>
      <c r="T51" s="144"/>
      <c r="U51" s="45" t="str">
        <f t="shared" si="14"/>
        <v>2021Q3</v>
      </c>
      <c r="V51" s="45" t="str">
        <f>INDEX('Fixed inputs'!$E$8:$E$75,MATCH(U51,'Fixed inputs'!$D$8:$D$75,0))</f>
        <v>2021/22</v>
      </c>
      <c r="W51" s="50">
        <f t="shared" si="15"/>
        <v>0.1</v>
      </c>
      <c r="X51" s="46">
        <f t="shared" si="16"/>
        <v>0.1</v>
      </c>
      <c r="Y51" s="51">
        <f t="shared" si="17"/>
        <v>9.217647058823529E-2</v>
      </c>
      <c r="Z51" s="3"/>
    </row>
    <row r="52" spans="3:26" s="44" customFormat="1" x14ac:dyDescent="0.6">
      <c r="C52" s="79">
        <v>2021</v>
      </c>
      <c r="D52" s="71" t="s">
        <v>4</v>
      </c>
      <c r="E52" s="76" t="str">
        <f t="shared" si="19"/>
        <v>2021Q4</v>
      </c>
      <c r="F52" s="131">
        <v>150</v>
      </c>
      <c r="G52" s="131">
        <v>74.539999999999992</v>
      </c>
      <c r="H52" s="131">
        <v>650</v>
      </c>
      <c r="I52" s="71">
        <v>450</v>
      </c>
      <c r="J52" s="139">
        <v>100</v>
      </c>
      <c r="K52" s="156">
        <f t="shared" si="20"/>
        <v>71</v>
      </c>
      <c r="L52" s="139">
        <v>0</v>
      </c>
      <c r="N52" s="45" t="str">
        <f t="shared" si="8"/>
        <v>2021Q4</v>
      </c>
      <c r="O52" s="50">
        <f t="shared" si="9"/>
        <v>5.580689326745639</v>
      </c>
      <c r="P52" s="46">
        <f t="shared" si="10"/>
        <v>9.2353343843988007</v>
      </c>
      <c r="Q52" s="47">
        <f t="shared" si="11"/>
        <v>14.170203767530177</v>
      </c>
      <c r="R52" s="47">
        <f t="shared" si="12"/>
        <v>10.384215991692626</v>
      </c>
      <c r="S52" s="164">
        <f t="shared" si="13"/>
        <v>17.712754709412721</v>
      </c>
      <c r="T52" s="144"/>
      <c r="U52" s="45" t="str">
        <f t="shared" si="14"/>
        <v>2021Q4</v>
      </c>
      <c r="V52" s="45" t="str">
        <f>INDEX('Fixed inputs'!$E$8:$E$75,MATCH(U52,'Fixed inputs'!$D$8:$D$75,0))</f>
        <v>2021/22</v>
      </c>
      <c r="W52" s="50">
        <f t="shared" si="15"/>
        <v>0.1</v>
      </c>
      <c r="X52" s="46">
        <f t="shared" si="16"/>
        <v>0.1</v>
      </c>
      <c r="Y52" s="51">
        <f t="shared" si="17"/>
        <v>9.217647058823529E-2</v>
      </c>
      <c r="Z52" s="3"/>
    </row>
    <row r="53" spans="3:26" s="44" customFormat="1" x14ac:dyDescent="0.6">
      <c r="C53" s="79">
        <v>2022</v>
      </c>
      <c r="D53" s="71" t="s">
        <v>1</v>
      </c>
      <c r="E53" s="76" t="str">
        <f t="shared" si="19"/>
        <v>2022Q1</v>
      </c>
      <c r="F53" s="131">
        <v>150</v>
      </c>
      <c r="G53" s="131">
        <v>113.664</v>
      </c>
      <c r="H53" s="131">
        <v>650</v>
      </c>
      <c r="I53" s="71">
        <v>450</v>
      </c>
      <c r="J53" s="139">
        <v>100</v>
      </c>
      <c r="K53" s="156">
        <f t="shared" si="20"/>
        <v>71</v>
      </c>
      <c r="L53" s="139">
        <v>0</v>
      </c>
      <c r="N53" s="45" t="str">
        <f t="shared" si="8"/>
        <v>2022Q1</v>
      </c>
      <c r="O53" s="50">
        <f t="shared" si="9"/>
        <v>5.580689326745639</v>
      </c>
      <c r="P53" s="46">
        <f t="shared" si="10"/>
        <v>14.0827079080803</v>
      </c>
      <c r="Q53" s="47">
        <f t="shared" si="11"/>
        <v>14.170203767530177</v>
      </c>
      <c r="R53" s="47">
        <f t="shared" si="12"/>
        <v>10.384215991692626</v>
      </c>
      <c r="S53" s="164">
        <f t="shared" si="13"/>
        <v>17.712754709412721</v>
      </c>
      <c r="T53" s="144"/>
      <c r="U53" s="45" t="str">
        <f t="shared" si="14"/>
        <v>2022Q1</v>
      </c>
      <c r="V53" s="45" t="str">
        <f>INDEX('Fixed inputs'!$E$8:$E$75,MATCH(U53,'Fixed inputs'!$D$8:$D$75,0))</f>
        <v>2021/22</v>
      </c>
      <c r="W53" s="50">
        <f t="shared" si="15"/>
        <v>0.1</v>
      </c>
      <c r="X53" s="46">
        <f t="shared" si="16"/>
        <v>0.1</v>
      </c>
      <c r="Y53" s="51">
        <f t="shared" si="17"/>
        <v>9.217647058823529E-2</v>
      </c>
      <c r="Z53" s="3"/>
    </row>
    <row r="54" spans="3:26" s="44" customFormat="1" x14ac:dyDescent="0.6">
      <c r="C54" s="79">
        <v>2022</v>
      </c>
      <c r="D54" s="71" t="s">
        <v>2</v>
      </c>
      <c r="E54" s="76" t="str">
        <f t="shared" si="19"/>
        <v>2022Q2</v>
      </c>
      <c r="F54" s="131">
        <v>150</v>
      </c>
      <c r="G54" s="131">
        <v>68.759500000000003</v>
      </c>
      <c r="H54" s="131">
        <v>650</v>
      </c>
      <c r="I54" s="71">
        <v>450</v>
      </c>
      <c r="J54" s="139">
        <v>100</v>
      </c>
      <c r="K54" s="156">
        <f t="shared" si="20"/>
        <v>71</v>
      </c>
      <c r="L54" s="139">
        <v>0</v>
      </c>
      <c r="N54" s="45" t="str">
        <f t="shared" si="8"/>
        <v>2022Q2</v>
      </c>
      <c r="O54" s="50">
        <f t="shared" si="9"/>
        <v>5.580689326745639</v>
      </c>
      <c r="P54" s="46">
        <f t="shared" si="10"/>
        <v>8.5191437430113961</v>
      </c>
      <c r="Q54" s="47">
        <f t="shared" si="11"/>
        <v>14.170203767530177</v>
      </c>
      <c r="R54" s="47">
        <f t="shared" si="12"/>
        <v>10.384215991692626</v>
      </c>
      <c r="S54" s="164">
        <f t="shared" si="13"/>
        <v>17.712754709412721</v>
      </c>
      <c r="T54" s="144"/>
      <c r="U54" s="45" t="str">
        <f t="shared" si="14"/>
        <v>2022Q2</v>
      </c>
      <c r="V54" s="45" t="str">
        <f>INDEX('Fixed inputs'!$E$8:$E$75,MATCH(U54,'Fixed inputs'!$D$8:$D$75,0))</f>
        <v>2022/23</v>
      </c>
      <c r="W54" s="50">
        <f t="shared" si="15"/>
        <v>0.1</v>
      </c>
      <c r="X54" s="46">
        <f t="shared" si="16"/>
        <v>0.1</v>
      </c>
      <c r="Y54" s="51">
        <f t="shared" si="17"/>
        <v>9.217647058823529E-2</v>
      </c>
      <c r="Z54" s="3"/>
    </row>
    <row r="55" spans="3:26" s="44" customFormat="1" x14ac:dyDescent="0.6">
      <c r="C55" s="79">
        <v>2022</v>
      </c>
      <c r="D55" s="71" t="s">
        <v>3</v>
      </c>
      <c r="E55" s="76" t="str">
        <f t="shared" si="19"/>
        <v>2022Q3</v>
      </c>
      <c r="F55" s="131">
        <v>150</v>
      </c>
      <c r="G55" s="131">
        <v>66.50866666666667</v>
      </c>
      <c r="H55" s="131">
        <v>650</v>
      </c>
      <c r="I55" s="71">
        <v>450</v>
      </c>
      <c r="J55" s="139">
        <v>100</v>
      </c>
      <c r="K55" s="156">
        <f t="shared" si="20"/>
        <v>71</v>
      </c>
      <c r="L55" s="139">
        <v>0</v>
      </c>
      <c r="N55" s="45" t="str">
        <f t="shared" si="8"/>
        <v>2022Q3</v>
      </c>
      <c r="O55" s="50">
        <f t="shared" si="9"/>
        <v>5.580689326745639</v>
      </c>
      <c r="P55" s="46">
        <f t="shared" si="10"/>
        <v>8.24027067517018</v>
      </c>
      <c r="Q55" s="47">
        <f t="shared" si="11"/>
        <v>14.170203767530177</v>
      </c>
      <c r="R55" s="47">
        <f t="shared" si="12"/>
        <v>10.384215991692626</v>
      </c>
      <c r="S55" s="164">
        <f t="shared" si="13"/>
        <v>17.712754709412721</v>
      </c>
      <c r="T55" s="144"/>
      <c r="U55" s="45" t="str">
        <f t="shared" si="14"/>
        <v>2022Q3</v>
      </c>
      <c r="V55" s="45" t="str">
        <f>INDEX('Fixed inputs'!$E$8:$E$75,MATCH(U55,'Fixed inputs'!$D$8:$D$75,0))</f>
        <v>2022/23</v>
      </c>
      <c r="W55" s="50">
        <f t="shared" si="15"/>
        <v>0.1</v>
      </c>
      <c r="X55" s="46">
        <f t="shared" si="16"/>
        <v>0.1</v>
      </c>
      <c r="Y55" s="51">
        <f t="shared" si="17"/>
        <v>9.217647058823529E-2</v>
      </c>
      <c r="Z55" s="3"/>
    </row>
    <row r="56" spans="3:26" s="44" customFormat="1" x14ac:dyDescent="0.6">
      <c r="C56" s="79">
        <v>2022</v>
      </c>
      <c r="D56" s="71" t="s">
        <v>4</v>
      </c>
      <c r="E56" s="76" t="str">
        <f t="shared" si="19"/>
        <v>2022Q4</v>
      </c>
      <c r="F56" s="131">
        <v>150</v>
      </c>
      <c r="G56" s="131">
        <v>74.539999999999992</v>
      </c>
      <c r="H56" s="131">
        <v>650</v>
      </c>
      <c r="I56" s="71">
        <v>450</v>
      </c>
      <c r="J56" s="139">
        <v>100</v>
      </c>
      <c r="K56" s="156">
        <f t="shared" si="20"/>
        <v>71</v>
      </c>
      <c r="L56" s="139">
        <v>0</v>
      </c>
      <c r="N56" s="45" t="str">
        <f t="shared" si="8"/>
        <v>2022Q4</v>
      </c>
      <c r="O56" s="50">
        <f t="shared" si="9"/>
        <v>5.580689326745639</v>
      </c>
      <c r="P56" s="46">
        <f t="shared" si="10"/>
        <v>9.2353343843988007</v>
      </c>
      <c r="Q56" s="47">
        <f t="shared" si="11"/>
        <v>14.170203767530177</v>
      </c>
      <c r="R56" s="47">
        <f t="shared" si="12"/>
        <v>10.384215991692626</v>
      </c>
      <c r="S56" s="164">
        <f t="shared" si="13"/>
        <v>17.712754709412721</v>
      </c>
      <c r="T56" s="144"/>
      <c r="U56" s="45" t="str">
        <f t="shared" si="14"/>
        <v>2022Q4</v>
      </c>
      <c r="V56" s="45" t="str">
        <f>INDEX('Fixed inputs'!$E$8:$E$75,MATCH(U56,'Fixed inputs'!$D$8:$D$75,0))</f>
        <v>2022/23</v>
      </c>
      <c r="W56" s="50">
        <f t="shared" si="15"/>
        <v>0.1</v>
      </c>
      <c r="X56" s="46">
        <f t="shared" si="16"/>
        <v>0.1</v>
      </c>
      <c r="Y56" s="51">
        <f t="shared" si="17"/>
        <v>9.217647058823529E-2</v>
      </c>
      <c r="Z56" s="3"/>
    </row>
    <row r="57" spans="3:26" s="44" customFormat="1" x14ac:dyDescent="0.6">
      <c r="C57" s="79">
        <f>C53+1</f>
        <v>2023</v>
      </c>
      <c r="D57" s="71" t="str">
        <f>D53</f>
        <v>Q1</v>
      </c>
      <c r="E57" s="76" t="str">
        <f t="shared" si="19"/>
        <v>2023Q1</v>
      </c>
      <c r="F57" s="131">
        <v>150</v>
      </c>
      <c r="G57" s="131">
        <v>113.664</v>
      </c>
      <c r="H57" s="131">
        <v>650</v>
      </c>
      <c r="I57" s="71">
        <v>450</v>
      </c>
      <c r="J57" s="139">
        <v>100</v>
      </c>
      <c r="K57" s="156">
        <f t="shared" si="20"/>
        <v>71</v>
      </c>
      <c r="L57" s="139">
        <v>0</v>
      </c>
      <c r="N57" s="45" t="str">
        <f t="shared" si="8"/>
        <v>2023Q1</v>
      </c>
      <c r="O57" s="50">
        <f t="shared" si="9"/>
        <v>5.580689326745639</v>
      </c>
      <c r="P57" s="46">
        <f t="shared" si="10"/>
        <v>14.0827079080803</v>
      </c>
      <c r="Q57" s="47">
        <f t="shared" si="11"/>
        <v>14.170203767530177</v>
      </c>
      <c r="R57" s="47">
        <f t="shared" si="12"/>
        <v>10.384215991692626</v>
      </c>
      <c r="S57" s="164">
        <f t="shared" si="13"/>
        <v>17.712754709412721</v>
      </c>
      <c r="T57" s="144"/>
      <c r="U57" s="45" t="str">
        <f t="shared" si="14"/>
        <v>2023Q1</v>
      </c>
      <c r="V57" s="45" t="str">
        <f>INDEX('Fixed inputs'!$E$8:$E$75,MATCH(U57,'Fixed inputs'!$D$8:$D$75,0))</f>
        <v>2022/23</v>
      </c>
      <c r="W57" s="50">
        <f t="shared" si="15"/>
        <v>0.1</v>
      </c>
      <c r="X57" s="46">
        <f t="shared" si="16"/>
        <v>0.1</v>
      </c>
      <c r="Y57" s="51">
        <f t="shared" si="17"/>
        <v>9.217647058823529E-2</v>
      </c>
      <c r="Z57" s="3"/>
    </row>
    <row r="58" spans="3:26" s="44" customFormat="1" x14ac:dyDescent="0.6">
      <c r="C58" s="79">
        <f t="shared" ref="C58:C83" si="21">C54+1</f>
        <v>2023</v>
      </c>
      <c r="D58" s="71" t="str">
        <f t="shared" ref="D58:D99" si="22">D54</f>
        <v>Q2</v>
      </c>
      <c r="E58" s="76" t="str">
        <f t="shared" ref="E58:E100" si="23">C58&amp;D58</f>
        <v>2023Q2</v>
      </c>
      <c r="F58" s="131">
        <v>150</v>
      </c>
      <c r="G58" s="131">
        <v>68.759500000000003</v>
      </c>
      <c r="H58" s="131">
        <v>650</v>
      </c>
      <c r="I58" s="71">
        <v>450</v>
      </c>
      <c r="J58" s="139">
        <v>100</v>
      </c>
      <c r="K58" s="156">
        <f t="shared" si="20"/>
        <v>71</v>
      </c>
      <c r="L58" s="139">
        <v>0</v>
      </c>
      <c r="N58" s="45" t="str">
        <f t="shared" si="8"/>
        <v>2023Q2</v>
      </c>
      <c r="O58" s="50">
        <f t="shared" si="9"/>
        <v>5.580689326745639</v>
      </c>
      <c r="P58" s="46">
        <f t="shared" si="10"/>
        <v>8.5191437430113961</v>
      </c>
      <c r="Q58" s="47">
        <f t="shared" si="11"/>
        <v>14.170203767530177</v>
      </c>
      <c r="R58" s="47">
        <f t="shared" si="12"/>
        <v>10.384215991692626</v>
      </c>
      <c r="S58" s="164">
        <f t="shared" si="13"/>
        <v>17.712754709412721</v>
      </c>
      <c r="T58" s="144"/>
      <c r="U58" s="45" t="str">
        <f t="shared" si="14"/>
        <v>2023Q2</v>
      </c>
      <c r="V58" s="45" t="str">
        <f>INDEX('Fixed inputs'!$E$8:$E$75,MATCH(U58,'Fixed inputs'!$D$8:$D$75,0))</f>
        <v>2023/24</v>
      </c>
      <c r="W58" s="50">
        <f t="shared" si="15"/>
        <v>0.1</v>
      </c>
      <c r="X58" s="46">
        <f t="shared" si="16"/>
        <v>0.1</v>
      </c>
      <c r="Y58" s="51">
        <f t="shared" si="17"/>
        <v>9.217647058823529E-2</v>
      </c>
      <c r="Z58" s="3"/>
    </row>
    <row r="59" spans="3:26" s="44" customFormat="1" x14ac:dyDescent="0.6">
      <c r="C59" s="79">
        <f t="shared" si="21"/>
        <v>2023</v>
      </c>
      <c r="D59" s="71" t="str">
        <f t="shared" si="22"/>
        <v>Q3</v>
      </c>
      <c r="E59" s="76" t="str">
        <f t="shared" si="23"/>
        <v>2023Q3</v>
      </c>
      <c r="F59" s="131">
        <v>150</v>
      </c>
      <c r="G59" s="131">
        <v>66.50866666666667</v>
      </c>
      <c r="H59" s="131">
        <v>650</v>
      </c>
      <c r="I59" s="71">
        <v>450</v>
      </c>
      <c r="J59" s="139">
        <v>100</v>
      </c>
      <c r="K59" s="156">
        <f t="shared" si="20"/>
        <v>71</v>
      </c>
      <c r="L59" s="139">
        <v>0</v>
      </c>
      <c r="N59" s="45" t="str">
        <f t="shared" si="8"/>
        <v>2023Q3</v>
      </c>
      <c r="O59" s="50">
        <f t="shared" si="9"/>
        <v>5.580689326745639</v>
      </c>
      <c r="P59" s="46">
        <f t="shared" si="10"/>
        <v>8.24027067517018</v>
      </c>
      <c r="Q59" s="47">
        <f t="shared" si="11"/>
        <v>14.170203767530177</v>
      </c>
      <c r="R59" s="47">
        <f t="shared" si="12"/>
        <v>10.384215991692626</v>
      </c>
      <c r="S59" s="164">
        <f t="shared" si="13"/>
        <v>17.712754709412721</v>
      </c>
      <c r="T59" s="144"/>
      <c r="U59" s="45" t="str">
        <f t="shared" si="14"/>
        <v>2023Q3</v>
      </c>
      <c r="V59" s="45" t="str">
        <f>INDEX('Fixed inputs'!$E$8:$E$75,MATCH(U59,'Fixed inputs'!$D$8:$D$75,0))</f>
        <v>2023/24</v>
      </c>
      <c r="W59" s="50">
        <f t="shared" si="15"/>
        <v>0.1</v>
      </c>
      <c r="X59" s="46">
        <f t="shared" si="16"/>
        <v>0.1</v>
      </c>
      <c r="Y59" s="51">
        <f t="shared" si="17"/>
        <v>9.217647058823529E-2</v>
      </c>
      <c r="Z59" s="3"/>
    </row>
    <row r="60" spans="3:26" s="44" customFormat="1" x14ac:dyDescent="0.6">
      <c r="C60" s="79">
        <f t="shared" si="21"/>
        <v>2023</v>
      </c>
      <c r="D60" s="71" t="str">
        <f t="shared" si="22"/>
        <v>Q4</v>
      </c>
      <c r="E60" s="76" t="str">
        <f t="shared" si="23"/>
        <v>2023Q4</v>
      </c>
      <c r="F60" s="131">
        <v>150</v>
      </c>
      <c r="G60" s="131">
        <v>74.539999999999992</v>
      </c>
      <c r="H60" s="131">
        <v>650</v>
      </c>
      <c r="I60" s="71">
        <v>450</v>
      </c>
      <c r="J60" s="139">
        <v>100</v>
      </c>
      <c r="K60" s="156">
        <f t="shared" si="20"/>
        <v>71</v>
      </c>
      <c r="L60" s="139">
        <v>0</v>
      </c>
      <c r="N60" s="45" t="str">
        <f t="shared" si="8"/>
        <v>2023Q4</v>
      </c>
      <c r="O60" s="50">
        <f t="shared" si="9"/>
        <v>5.580689326745639</v>
      </c>
      <c r="P60" s="46">
        <f t="shared" si="10"/>
        <v>9.2353343843988007</v>
      </c>
      <c r="Q60" s="47">
        <f t="shared" si="11"/>
        <v>14.170203767530177</v>
      </c>
      <c r="R60" s="47">
        <f t="shared" si="12"/>
        <v>10.384215991692626</v>
      </c>
      <c r="S60" s="164">
        <f t="shared" si="13"/>
        <v>17.712754709412721</v>
      </c>
      <c r="T60" s="144"/>
      <c r="U60" s="45" t="str">
        <f t="shared" si="14"/>
        <v>2023Q4</v>
      </c>
      <c r="V60" s="45" t="str">
        <f>INDEX('Fixed inputs'!$E$8:$E$75,MATCH(U60,'Fixed inputs'!$D$8:$D$75,0))</f>
        <v>2023/24</v>
      </c>
      <c r="W60" s="50">
        <f t="shared" si="15"/>
        <v>0.1</v>
      </c>
      <c r="X60" s="46">
        <f t="shared" si="16"/>
        <v>0.1</v>
      </c>
      <c r="Y60" s="51">
        <f t="shared" si="17"/>
        <v>9.217647058823529E-2</v>
      </c>
      <c r="Z60" s="3"/>
    </row>
    <row r="61" spans="3:26" s="44" customFormat="1" x14ac:dyDescent="0.6">
      <c r="C61" s="79">
        <f t="shared" si="21"/>
        <v>2024</v>
      </c>
      <c r="D61" s="71" t="str">
        <f t="shared" si="22"/>
        <v>Q1</v>
      </c>
      <c r="E61" s="76" t="str">
        <f t="shared" si="23"/>
        <v>2024Q1</v>
      </c>
      <c r="F61" s="131">
        <v>150</v>
      </c>
      <c r="G61" s="131">
        <v>113.664</v>
      </c>
      <c r="H61" s="131">
        <v>650</v>
      </c>
      <c r="I61" s="71">
        <v>450</v>
      </c>
      <c r="J61" s="139">
        <v>100</v>
      </c>
      <c r="K61" s="156">
        <f t="shared" si="20"/>
        <v>71</v>
      </c>
      <c r="L61" s="139">
        <v>0</v>
      </c>
      <c r="N61" s="45" t="str">
        <f t="shared" si="8"/>
        <v>2024Q1</v>
      </c>
      <c r="O61" s="50">
        <f t="shared" si="9"/>
        <v>5.580689326745639</v>
      </c>
      <c r="P61" s="46">
        <f t="shared" si="10"/>
        <v>14.0827079080803</v>
      </c>
      <c r="Q61" s="47">
        <f t="shared" si="11"/>
        <v>14.170203767530177</v>
      </c>
      <c r="R61" s="47">
        <f t="shared" si="12"/>
        <v>10.384215991692626</v>
      </c>
      <c r="S61" s="164">
        <f t="shared" si="13"/>
        <v>17.712754709412721</v>
      </c>
      <c r="T61" s="144"/>
      <c r="U61" s="45" t="str">
        <f t="shared" si="14"/>
        <v>2024Q1</v>
      </c>
      <c r="V61" s="45" t="str">
        <f>INDEX('Fixed inputs'!$E$8:$E$75,MATCH(U61,'Fixed inputs'!$D$8:$D$75,0))</f>
        <v>2023/24</v>
      </c>
      <c r="W61" s="50">
        <f t="shared" si="15"/>
        <v>0.1</v>
      </c>
      <c r="X61" s="46">
        <f t="shared" si="16"/>
        <v>0.1</v>
      </c>
      <c r="Y61" s="51">
        <f t="shared" si="17"/>
        <v>9.217647058823529E-2</v>
      </c>
      <c r="Z61" s="3"/>
    </row>
    <row r="62" spans="3:26" s="44" customFormat="1" x14ac:dyDescent="0.6">
      <c r="C62" s="79">
        <f t="shared" si="21"/>
        <v>2024</v>
      </c>
      <c r="D62" s="71" t="str">
        <f t="shared" si="22"/>
        <v>Q2</v>
      </c>
      <c r="E62" s="76" t="str">
        <f t="shared" si="23"/>
        <v>2024Q2</v>
      </c>
      <c r="F62" s="131">
        <v>150</v>
      </c>
      <c r="G62" s="131">
        <v>68.759500000000003</v>
      </c>
      <c r="H62" s="131">
        <v>650</v>
      </c>
      <c r="I62" s="71">
        <v>450</v>
      </c>
      <c r="J62" s="139">
        <v>100</v>
      </c>
      <c r="K62" s="156">
        <f t="shared" si="20"/>
        <v>71</v>
      </c>
      <c r="L62" s="139">
        <v>0</v>
      </c>
      <c r="N62" s="45" t="str">
        <f t="shared" si="8"/>
        <v>2024Q2</v>
      </c>
      <c r="O62" s="50">
        <f t="shared" si="9"/>
        <v>5.580689326745639</v>
      </c>
      <c r="P62" s="46">
        <f t="shared" si="10"/>
        <v>8.5191437430113961</v>
      </c>
      <c r="Q62" s="47">
        <f t="shared" si="11"/>
        <v>14.170203767530177</v>
      </c>
      <c r="R62" s="47">
        <f t="shared" si="12"/>
        <v>10.384215991692626</v>
      </c>
      <c r="S62" s="164">
        <f t="shared" si="13"/>
        <v>17.712754709412721</v>
      </c>
      <c r="T62" s="144"/>
      <c r="U62" s="45" t="str">
        <f t="shared" si="14"/>
        <v>2024Q2</v>
      </c>
      <c r="V62" s="45" t="str">
        <f>INDEX('Fixed inputs'!$E$8:$E$75,MATCH(U62,'Fixed inputs'!$D$8:$D$75,0))</f>
        <v>2024/25</v>
      </c>
      <c r="W62" s="50">
        <f t="shared" si="15"/>
        <v>0.1</v>
      </c>
      <c r="X62" s="46">
        <f t="shared" si="16"/>
        <v>0.1</v>
      </c>
      <c r="Y62" s="51">
        <f t="shared" si="17"/>
        <v>9.217647058823529E-2</v>
      </c>
      <c r="Z62" s="3"/>
    </row>
    <row r="63" spans="3:26" s="44" customFormat="1" x14ac:dyDescent="0.6">
      <c r="C63" s="79">
        <f t="shared" si="21"/>
        <v>2024</v>
      </c>
      <c r="D63" s="71" t="str">
        <f t="shared" si="22"/>
        <v>Q3</v>
      </c>
      <c r="E63" s="76" t="str">
        <f t="shared" si="23"/>
        <v>2024Q3</v>
      </c>
      <c r="F63" s="131">
        <v>150</v>
      </c>
      <c r="G63" s="131">
        <v>66.50866666666667</v>
      </c>
      <c r="H63" s="131">
        <v>650</v>
      </c>
      <c r="I63" s="71">
        <v>450</v>
      </c>
      <c r="J63" s="139">
        <v>100</v>
      </c>
      <c r="K63" s="156">
        <f t="shared" si="20"/>
        <v>71</v>
      </c>
      <c r="L63" s="139">
        <v>0</v>
      </c>
      <c r="N63" s="45" t="str">
        <f t="shared" si="8"/>
        <v>2024Q3</v>
      </c>
      <c r="O63" s="50">
        <f t="shared" si="9"/>
        <v>5.580689326745639</v>
      </c>
      <c r="P63" s="46">
        <f t="shared" si="10"/>
        <v>8.24027067517018</v>
      </c>
      <c r="Q63" s="47">
        <f t="shared" si="11"/>
        <v>14.170203767530177</v>
      </c>
      <c r="R63" s="47">
        <f t="shared" si="12"/>
        <v>10.384215991692626</v>
      </c>
      <c r="S63" s="164">
        <f t="shared" si="13"/>
        <v>17.712754709412721</v>
      </c>
      <c r="T63" s="144"/>
      <c r="U63" s="45" t="str">
        <f t="shared" si="14"/>
        <v>2024Q3</v>
      </c>
      <c r="V63" s="45" t="str">
        <f>INDEX('Fixed inputs'!$E$8:$E$75,MATCH(U63,'Fixed inputs'!$D$8:$D$75,0))</f>
        <v>2024/25</v>
      </c>
      <c r="W63" s="50">
        <f t="shared" si="15"/>
        <v>0.1</v>
      </c>
      <c r="X63" s="46">
        <f t="shared" si="16"/>
        <v>0.1</v>
      </c>
      <c r="Y63" s="51">
        <f t="shared" si="17"/>
        <v>9.217647058823529E-2</v>
      </c>
      <c r="Z63" s="3"/>
    </row>
    <row r="64" spans="3:26" s="44" customFormat="1" x14ac:dyDescent="0.6">
      <c r="C64" s="79">
        <f t="shared" si="21"/>
        <v>2024</v>
      </c>
      <c r="D64" s="71" t="str">
        <f t="shared" si="22"/>
        <v>Q4</v>
      </c>
      <c r="E64" s="76" t="str">
        <f t="shared" si="23"/>
        <v>2024Q4</v>
      </c>
      <c r="F64" s="131">
        <v>150</v>
      </c>
      <c r="G64" s="131">
        <v>74.539999999999992</v>
      </c>
      <c r="H64" s="131">
        <v>650</v>
      </c>
      <c r="I64" s="71">
        <v>450</v>
      </c>
      <c r="J64" s="139">
        <v>100</v>
      </c>
      <c r="K64" s="156">
        <f t="shared" si="20"/>
        <v>71</v>
      </c>
      <c r="L64" s="139">
        <v>0</v>
      </c>
      <c r="N64" s="45" t="str">
        <f t="shared" si="8"/>
        <v>2024Q4</v>
      </c>
      <c r="O64" s="50">
        <f t="shared" si="9"/>
        <v>5.580689326745639</v>
      </c>
      <c r="P64" s="46">
        <f t="shared" si="10"/>
        <v>9.2353343843988007</v>
      </c>
      <c r="Q64" s="47">
        <f t="shared" si="11"/>
        <v>14.170203767530177</v>
      </c>
      <c r="R64" s="47">
        <f t="shared" si="12"/>
        <v>10.384215991692626</v>
      </c>
      <c r="S64" s="164">
        <f t="shared" si="13"/>
        <v>17.712754709412721</v>
      </c>
      <c r="T64" s="144"/>
      <c r="U64" s="45" t="str">
        <f t="shared" si="14"/>
        <v>2024Q4</v>
      </c>
      <c r="V64" s="45" t="str">
        <f>INDEX('Fixed inputs'!$E$8:$E$75,MATCH(U64,'Fixed inputs'!$D$8:$D$75,0))</f>
        <v>2024/25</v>
      </c>
      <c r="W64" s="50">
        <f t="shared" si="15"/>
        <v>0.1</v>
      </c>
      <c r="X64" s="46">
        <f t="shared" si="16"/>
        <v>0.1</v>
      </c>
      <c r="Y64" s="51">
        <f t="shared" si="17"/>
        <v>9.217647058823529E-2</v>
      </c>
      <c r="Z64" s="3"/>
    </row>
    <row r="65" spans="3:26" s="44" customFormat="1" x14ac:dyDescent="0.6">
      <c r="C65" s="79">
        <f t="shared" si="21"/>
        <v>2025</v>
      </c>
      <c r="D65" s="71" t="str">
        <f t="shared" si="22"/>
        <v>Q1</v>
      </c>
      <c r="E65" s="76" t="str">
        <f t="shared" si="23"/>
        <v>2025Q1</v>
      </c>
      <c r="F65" s="131">
        <v>150</v>
      </c>
      <c r="G65" s="131">
        <v>113.664</v>
      </c>
      <c r="H65" s="131">
        <v>650</v>
      </c>
      <c r="I65" s="71">
        <v>450</v>
      </c>
      <c r="J65" s="139">
        <v>100</v>
      </c>
      <c r="K65" s="156">
        <f t="shared" si="20"/>
        <v>71</v>
      </c>
      <c r="L65" s="139">
        <v>0</v>
      </c>
      <c r="N65" s="45" t="str">
        <f t="shared" ref="N65:N100" si="24">E65</f>
        <v>2025Q1</v>
      </c>
      <c r="O65" s="50">
        <f t="shared" ref="O65:O100" si="25">F65/coalCV/$D$16</f>
        <v>5.580689326745639</v>
      </c>
      <c r="P65" s="46">
        <f t="shared" ref="P65:P100" si="26">G65/thtoGJ/$D$17/100</f>
        <v>14.0827079080803</v>
      </c>
      <c r="Q65" s="47">
        <f t="shared" ref="Q65:Q100" si="27">H65/GasoilCV/$D$16</f>
        <v>14.170203767530177</v>
      </c>
      <c r="R65" s="47">
        <f t="shared" ref="R65:R100" si="28">I65/LSFOCV/$D$16</f>
        <v>10.384215991692626</v>
      </c>
      <c r="S65" s="164">
        <f t="shared" ref="S65:S100" si="29">Q65*(1+HVO_Premium)</f>
        <v>17.712754709412721</v>
      </c>
      <c r="T65" s="144"/>
      <c r="U65" s="45" t="str">
        <f t="shared" ref="U65:U83" si="30">N65</f>
        <v>2025Q1</v>
      </c>
      <c r="V65" s="45" t="str">
        <f>INDEX('Fixed inputs'!$E$8:$E$75,MATCH(U65,'Fixed inputs'!$D$8:$D$75,0))</f>
        <v>2024/25</v>
      </c>
      <c r="W65" s="50">
        <f t="shared" ref="W65:W100" si="31">$J65/1000</f>
        <v>0.1</v>
      </c>
      <c r="X65" s="46">
        <f t="shared" ref="X65:X100" si="32">($J65+INDEX($D$22:$U$22,MATCH($V65,$D$20:$U$20,0)))/1000</f>
        <v>0.1</v>
      </c>
      <c r="Y65" s="51">
        <f t="shared" ref="Y65:Y100" si="33">IF(NOT($D$5),($K65+INDEX($D$26:$U$26,MATCH($V65,$D$24:$U$24,0)))/1000,
IF($C65&lt;$D$6,($K65+INDEX($D$26:$U$26,MATCH($V65,$D$24:$U$24,0)))/1000,$J65/1000))+L65/1000</f>
        <v>9.217647058823529E-2</v>
      </c>
      <c r="Z65" s="3"/>
    </row>
    <row r="66" spans="3:26" s="44" customFormat="1" x14ac:dyDescent="0.6">
      <c r="C66" s="79">
        <f t="shared" si="21"/>
        <v>2025</v>
      </c>
      <c r="D66" s="71" t="str">
        <f t="shared" si="22"/>
        <v>Q2</v>
      </c>
      <c r="E66" s="76" t="str">
        <f t="shared" si="23"/>
        <v>2025Q2</v>
      </c>
      <c r="F66" s="131">
        <v>150</v>
      </c>
      <c r="G66" s="131">
        <v>68.759500000000003</v>
      </c>
      <c r="H66" s="131">
        <v>650</v>
      </c>
      <c r="I66" s="71">
        <v>450</v>
      </c>
      <c r="J66" s="139">
        <v>100</v>
      </c>
      <c r="K66" s="156">
        <f t="shared" si="20"/>
        <v>71</v>
      </c>
      <c r="L66" s="139">
        <v>0</v>
      </c>
      <c r="N66" s="45" t="str">
        <f t="shared" si="24"/>
        <v>2025Q2</v>
      </c>
      <c r="O66" s="50">
        <f t="shared" si="25"/>
        <v>5.580689326745639</v>
      </c>
      <c r="P66" s="46">
        <f t="shared" si="26"/>
        <v>8.5191437430113961</v>
      </c>
      <c r="Q66" s="47">
        <f t="shared" si="27"/>
        <v>14.170203767530177</v>
      </c>
      <c r="R66" s="47">
        <f t="shared" si="28"/>
        <v>10.384215991692626</v>
      </c>
      <c r="S66" s="164">
        <f t="shared" si="29"/>
        <v>17.712754709412721</v>
      </c>
      <c r="T66" s="144"/>
      <c r="U66" s="45" t="str">
        <f t="shared" si="30"/>
        <v>2025Q2</v>
      </c>
      <c r="V66" s="45" t="str">
        <f>INDEX('Fixed inputs'!$E$8:$E$75,MATCH(U66,'Fixed inputs'!$D$8:$D$75,0))</f>
        <v>2025/26</v>
      </c>
      <c r="W66" s="50">
        <f t="shared" si="31"/>
        <v>0.1</v>
      </c>
      <c r="X66" s="46">
        <f t="shared" si="32"/>
        <v>0.1</v>
      </c>
      <c r="Y66" s="51">
        <f t="shared" si="33"/>
        <v>9.217647058823529E-2</v>
      </c>
      <c r="Z66" s="3"/>
    </row>
    <row r="67" spans="3:26" s="44" customFormat="1" x14ac:dyDescent="0.6">
      <c r="C67" s="79">
        <f t="shared" si="21"/>
        <v>2025</v>
      </c>
      <c r="D67" s="71" t="str">
        <f t="shared" si="22"/>
        <v>Q3</v>
      </c>
      <c r="E67" s="76" t="str">
        <f t="shared" si="23"/>
        <v>2025Q3</v>
      </c>
      <c r="F67" s="131">
        <v>150</v>
      </c>
      <c r="G67" s="131">
        <v>66.50866666666667</v>
      </c>
      <c r="H67" s="131">
        <v>650</v>
      </c>
      <c r="I67" s="71">
        <v>450</v>
      </c>
      <c r="J67" s="139">
        <v>100</v>
      </c>
      <c r="K67" s="156">
        <f t="shared" si="20"/>
        <v>71</v>
      </c>
      <c r="L67" s="139">
        <v>0</v>
      </c>
      <c r="N67" s="45" t="str">
        <f t="shared" si="24"/>
        <v>2025Q3</v>
      </c>
      <c r="O67" s="50">
        <f t="shared" si="25"/>
        <v>5.580689326745639</v>
      </c>
      <c r="P67" s="46">
        <f t="shared" si="26"/>
        <v>8.24027067517018</v>
      </c>
      <c r="Q67" s="47">
        <f t="shared" si="27"/>
        <v>14.170203767530177</v>
      </c>
      <c r="R67" s="47">
        <f t="shared" si="28"/>
        <v>10.384215991692626</v>
      </c>
      <c r="S67" s="164">
        <f t="shared" si="29"/>
        <v>17.712754709412721</v>
      </c>
      <c r="T67" s="144"/>
      <c r="U67" s="45" t="str">
        <f t="shared" si="30"/>
        <v>2025Q3</v>
      </c>
      <c r="V67" s="45" t="str">
        <f>INDEX('Fixed inputs'!$E$8:$E$75,MATCH(U67,'Fixed inputs'!$D$8:$D$75,0))</f>
        <v>2025/26</v>
      </c>
      <c r="W67" s="50">
        <f t="shared" si="31"/>
        <v>0.1</v>
      </c>
      <c r="X67" s="46">
        <f t="shared" si="32"/>
        <v>0.1</v>
      </c>
      <c r="Y67" s="51">
        <f t="shared" si="33"/>
        <v>9.217647058823529E-2</v>
      </c>
      <c r="Z67" s="3"/>
    </row>
    <row r="68" spans="3:26" s="44" customFormat="1" x14ac:dyDescent="0.6">
      <c r="C68" s="79">
        <f t="shared" si="21"/>
        <v>2025</v>
      </c>
      <c r="D68" s="71" t="str">
        <f t="shared" si="22"/>
        <v>Q4</v>
      </c>
      <c r="E68" s="76" t="str">
        <f t="shared" si="23"/>
        <v>2025Q4</v>
      </c>
      <c r="F68" s="131">
        <v>150</v>
      </c>
      <c r="G68" s="131">
        <v>74.539999999999992</v>
      </c>
      <c r="H68" s="131">
        <v>650</v>
      </c>
      <c r="I68" s="71">
        <v>450</v>
      </c>
      <c r="J68" s="139">
        <v>100</v>
      </c>
      <c r="K68" s="156">
        <f t="shared" si="20"/>
        <v>71</v>
      </c>
      <c r="L68" s="139">
        <v>0</v>
      </c>
      <c r="N68" s="45" t="str">
        <f t="shared" si="24"/>
        <v>2025Q4</v>
      </c>
      <c r="O68" s="50">
        <f t="shared" si="25"/>
        <v>5.580689326745639</v>
      </c>
      <c r="P68" s="46">
        <f t="shared" si="26"/>
        <v>9.2353343843988007</v>
      </c>
      <c r="Q68" s="47">
        <f t="shared" si="27"/>
        <v>14.170203767530177</v>
      </c>
      <c r="R68" s="47">
        <f t="shared" si="28"/>
        <v>10.384215991692626</v>
      </c>
      <c r="S68" s="164">
        <f t="shared" si="29"/>
        <v>17.712754709412721</v>
      </c>
      <c r="T68" s="144"/>
      <c r="U68" s="45" t="str">
        <f t="shared" si="30"/>
        <v>2025Q4</v>
      </c>
      <c r="V68" s="45" t="str">
        <f>INDEX('Fixed inputs'!$E$8:$E$75,MATCH(U68,'Fixed inputs'!$D$8:$D$75,0))</f>
        <v>2025/26</v>
      </c>
      <c r="W68" s="50">
        <f t="shared" si="31"/>
        <v>0.1</v>
      </c>
      <c r="X68" s="46">
        <f t="shared" si="32"/>
        <v>0.1</v>
      </c>
      <c r="Y68" s="51">
        <f t="shared" si="33"/>
        <v>9.217647058823529E-2</v>
      </c>
      <c r="Z68" s="3"/>
    </row>
    <row r="69" spans="3:26" s="44" customFormat="1" x14ac:dyDescent="0.6">
      <c r="C69" s="79">
        <f t="shared" si="21"/>
        <v>2026</v>
      </c>
      <c r="D69" s="71" t="str">
        <f t="shared" si="22"/>
        <v>Q1</v>
      </c>
      <c r="E69" s="76" t="str">
        <f t="shared" si="23"/>
        <v>2026Q1</v>
      </c>
      <c r="F69" s="131">
        <v>150</v>
      </c>
      <c r="G69" s="131">
        <v>113.664</v>
      </c>
      <c r="H69" s="131">
        <v>650</v>
      </c>
      <c r="I69" s="71">
        <v>450</v>
      </c>
      <c r="J69" s="139">
        <v>100</v>
      </c>
      <c r="K69" s="156">
        <f t="shared" si="20"/>
        <v>71</v>
      </c>
      <c r="L69" s="139">
        <v>0</v>
      </c>
      <c r="N69" s="45" t="str">
        <f t="shared" si="24"/>
        <v>2026Q1</v>
      </c>
      <c r="O69" s="50">
        <f t="shared" si="25"/>
        <v>5.580689326745639</v>
      </c>
      <c r="P69" s="46">
        <f t="shared" si="26"/>
        <v>14.0827079080803</v>
      </c>
      <c r="Q69" s="47">
        <f t="shared" si="27"/>
        <v>14.170203767530177</v>
      </c>
      <c r="R69" s="47">
        <f t="shared" si="28"/>
        <v>10.384215991692626</v>
      </c>
      <c r="S69" s="164">
        <f t="shared" si="29"/>
        <v>17.712754709412721</v>
      </c>
      <c r="T69" s="144"/>
      <c r="U69" s="45" t="str">
        <f t="shared" si="30"/>
        <v>2026Q1</v>
      </c>
      <c r="V69" s="45" t="str">
        <f>INDEX('Fixed inputs'!$E$8:$E$75,MATCH(U69,'Fixed inputs'!$D$8:$D$75,0))</f>
        <v>2025/26</v>
      </c>
      <c r="W69" s="50">
        <f t="shared" si="31"/>
        <v>0.1</v>
      </c>
      <c r="X69" s="46">
        <f t="shared" si="32"/>
        <v>0.1</v>
      </c>
      <c r="Y69" s="51">
        <f t="shared" si="33"/>
        <v>0.1</v>
      </c>
      <c r="Z69" s="3"/>
    </row>
    <row r="70" spans="3:26" s="44" customFormat="1" x14ac:dyDescent="0.6">
      <c r="C70" s="79">
        <f t="shared" si="21"/>
        <v>2026</v>
      </c>
      <c r="D70" s="71" t="str">
        <f t="shared" si="22"/>
        <v>Q2</v>
      </c>
      <c r="E70" s="76" t="str">
        <f t="shared" si="23"/>
        <v>2026Q2</v>
      </c>
      <c r="F70" s="131">
        <v>150</v>
      </c>
      <c r="G70" s="131">
        <v>68.759500000000003</v>
      </c>
      <c r="H70" s="131">
        <v>650</v>
      </c>
      <c r="I70" s="71">
        <v>450</v>
      </c>
      <c r="J70" s="139">
        <v>100</v>
      </c>
      <c r="K70" s="156">
        <f t="shared" si="20"/>
        <v>71</v>
      </c>
      <c r="L70" s="139">
        <v>0</v>
      </c>
      <c r="N70" s="45" t="str">
        <f t="shared" si="24"/>
        <v>2026Q2</v>
      </c>
      <c r="O70" s="50">
        <f t="shared" si="25"/>
        <v>5.580689326745639</v>
      </c>
      <c r="P70" s="46">
        <f t="shared" si="26"/>
        <v>8.5191437430113961</v>
      </c>
      <c r="Q70" s="47">
        <f t="shared" si="27"/>
        <v>14.170203767530177</v>
      </c>
      <c r="R70" s="47">
        <f t="shared" si="28"/>
        <v>10.384215991692626</v>
      </c>
      <c r="S70" s="164">
        <f t="shared" si="29"/>
        <v>17.712754709412721</v>
      </c>
      <c r="T70" s="144"/>
      <c r="U70" s="45" t="str">
        <f t="shared" si="30"/>
        <v>2026Q2</v>
      </c>
      <c r="V70" s="45" t="str">
        <f>INDEX('Fixed inputs'!$E$8:$E$75,MATCH(U70,'Fixed inputs'!$D$8:$D$75,0))</f>
        <v>2026/27</v>
      </c>
      <c r="W70" s="50">
        <f t="shared" si="31"/>
        <v>0.1</v>
      </c>
      <c r="X70" s="46">
        <f t="shared" si="32"/>
        <v>0.1</v>
      </c>
      <c r="Y70" s="51">
        <f t="shared" si="33"/>
        <v>0.1</v>
      </c>
      <c r="Z70" s="3"/>
    </row>
    <row r="71" spans="3:26" s="44" customFormat="1" x14ac:dyDescent="0.6">
      <c r="C71" s="79">
        <f t="shared" si="21"/>
        <v>2026</v>
      </c>
      <c r="D71" s="71" t="str">
        <f t="shared" si="22"/>
        <v>Q3</v>
      </c>
      <c r="E71" s="76" t="str">
        <f t="shared" si="23"/>
        <v>2026Q3</v>
      </c>
      <c r="F71" s="131">
        <v>150</v>
      </c>
      <c r="G71" s="131">
        <v>66.50866666666667</v>
      </c>
      <c r="H71" s="131">
        <v>650</v>
      </c>
      <c r="I71" s="71">
        <v>450</v>
      </c>
      <c r="J71" s="139">
        <v>100</v>
      </c>
      <c r="K71" s="156">
        <f t="shared" si="20"/>
        <v>71</v>
      </c>
      <c r="L71" s="139">
        <v>0</v>
      </c>
      <c r="N71" s="45" t="str">
        <f t="shared" si="24"/>
        <v>2026Q3</v>
      </c>
      <c r="O71" s="50">
        <f t="shared" si="25"/>
        <v>5.580689326745639</v>
      </c>
      <c r="P71" s="46">
        <f t="shared" si="26"/>
        <v>8.24027067517018</v>
      </c>
      <c r="Q71" s="47">
        <f t="shared" si="27"/>
        <v>14.170203767530177</v>
      </c>
      <c r="R71" s="47">
        <f t="shared" si="28"/>
        <v>10.384215991692626</v>
      </c>
      <c r="S71" s="164">
        <f t="shared" si="29"/>
        <v>17.712754709412721</v>
      </c>
      <c r="T71" s="144"/>
      <c r="U71" s="45" t="str">
        <f t="shared" si="30"/>
        <v>2026Q3</v>
      </c>
      <c r="V71" s="45" t="str">
        <f>INDEX('Fixed inputs'!$E$8:$E$75,MATCH(U71,'Fixed inputs'!$D$8:$D$75,0))</f>
        <v>2026/27</v>
      </c>
      <c r="W71" s="50">
        <f t="shared" si="31"/>
        <v>0.1</v>
      </c>
      <c r="X71" s="46">
        <f t="shared" si="32"/>
        <v>0.1</v>
      </c>
      <c r="Y71" s="51">
        <f t="shared" si="33"/>
        <v>0.1</v>
      </c>
      <c r="Z71" s="3"/>
    </row>
    <row r="72" spans="3:26" s="44" customFormat="1" x14ac:dyDescent="0.6">
      <c r="C72" s="79">
        <f t="shared" si="21"/>
        <v>2026</v>
      </c>
      <c r="D72" s="71" t="str">
        <f t="shared" si="22"/>
        <v>Q4</v>
      </c>
      <c r="E72" s="76" t="str">
        <f t="shared" si="23"/>
        <v>2026Q4</v>
      </c>
      <c r="F72" s="131">
        <v>150</v>
      </c>
      <c r="G72" s="131">
        <v>74.539999999999992</v>
      </c>
      <c r="H72" s="131">
        <v>650</v>
      </c>
      <c r="I72" s="71">
        <v>450</v>
      </c>
      <c r="J72" s="139">
        <v>100</v>
      </c>
      <c r="K72" s="156">
        <f t="shared" si="20"/>
        <v>71</v>
      </c>
      <c r="L72" s="139">
        <v>0</v>
      </c>
      <c r="N72" s="45" t="str">
        <f t="shared" si="24"/>
        <v>2026Q4</v>
      </c>
      <c r="O72" s="50">
        <f t="shared" si="25"/>
        <v>5.580689326745639</v>
      </c>
      <c r="P72" s="46">
        <f t="shared" si="26"/>
        <v>9.2353343843988007</v>
      </c>
      <c r="Q72" s="47">
        <f t="shared" si="27"/>
        <v>14.170203767530177</v>
      </c>
      <c r="R72" s="47">
        <f t="shared" si="28"/>
        <v>10.384215991692626</v>
      </c>
      <c r="S72" s="164">
        <f t="shared" si="29"/>
        <v>17.712754709412721</v>
      </c>
      <c r="T72" s="144"/>
      <c r="U72" s="45" t="str">
        <f t="shared" si="30"/>
        <v>2026Q4</v>
      </c>
      <c r="V72" s="45" t="str">
        <f>INDEX('Fixed inputs'!$E$8:$E$75,MATCH(U72,'Fixed inputs'!$D$8:$D$75,0))</f>
        <v>2026/27</v>
      </c>
      <c r="W72" s="50">
        <f t="shared" si="31"/>
        <v>0.1</v>
      </c>
      <c r="X72" s="46">
        <f t="shared" si="32"/>
        <v>0.1</v>
      </c>
      <c r="Y72" s="51">
        <f t="shared" si="33"/>
        <v>0.1</v>
      </c>
      <c r="Z72" s="3"/>
    </row>
    <row r="73" spans="3:26" s="44" customFormat="1" x14ac:dyDescent="0.6">
      <c r="C73" s="79">
        <f t="shared" si="21"/>
        <v>2027</v>
      </c>
      <c r="D73" s="71" t="str">
        <f t="shared" si="22"/>
        <v>Q1</v>
      </c>
      <c r="E73" s="76" t="str">
        <f t="shared" si="23"/>
        <v>2027Q1</v>
      </c>
      <c r="F73" s="131">
        <v>150</v>
      </c>
      <c r="G73" s="131">
        <v>113.664</v>
      </c>
      <c r="H73" s="131">
        <v>650</v>
      </c>
      <c r="I73" s="71">
        <v>450</v>
      </c>
      <c r="J73" s="139">
        <v>100</v>
      </c>
      <c r="K73" s="156">
        <f t="shared" si="20"/>
        <v>71</v>
      </c>
      <c r="L73" s="139">
        <v>0</v>
      </c>
      <c r="N73" s="45" t="str">
        <f t="shared" si="24"/>
        <v>2027Q1</v>
      </c>
      <c r="O73" s="50">
        <f t="shared" si="25"/>
        <v>5.580689326745639</v>
      </c>
      <c r="P73" s="46">
        <f t="shared" si="26"/>
        <v>14.0827079080803</v>
      </c>
      <c r="Q73" s="47">
        <f t="shared" si="27"/>
        <v>14.170203767530177</v>
      </c>
      <c r="R73" s="47">
        <f t="shared" si="28"/>
        <v>10.384215991692626</v>
      </c>
      <c r="S73" s="164">
        <f t="shared" si="29"/>
        <v>17.712754709412721</v>
      </c>
      <c r="T73" s="144"/>
      <c r="U73" s="45" t="str">
        <f t="shared" si="30"/>
        <v>2027Q1</v>
      </c>
      <c r="V73" s="45" t="str">
        <f>INDEX('Fixed inputs'!$E$8:$E$75,MATCH(U73,'Fixed inputs'!$D$8:$D$75,0))</f>
        <v>2026/27</v>
      </c>
      <c r="W73" s="50">
        <f t="shared" si="31"/>
        <v>0.1</v>
      </c>
      <c r="X73" s="46">
        <f t="shared" si="32"/>
        <v>0.1</v>
      </c>
      <c r="Y73" s="51">
        <f t="shared" si="33"/>
        <v>0.1</v>
      </c>
      <c r="Z73" s="3"/>
    </row>
    <row r="74" spans="3:26" s="44" customFormat="1" x14ac:dyDescent="0.6">
      <c r="C74" s="79">
        <f t="shared" si="21"/>
        <v>2027</v>
      </c>
      <c r="D74" s="71" t="str">
        <f t="shared" si="22"/>
        <v>Q2</v>
      </c>
      <c r="E74" s="76" t="str">
        <f t="shared" si="23"/>
        <v>2027Q2</v>
      </c>
      <c r="F74" s="131">
        <v>150</v>
      </c>
      <c r="G74" s="131">
        <v>68.759500000000003</v>
      </c>
      <c r="H74" s="131">
        <v>650</v>
      </c>
      <c r="I74" s="71">
        <v>450</v>
      </c>
      <c r="J74" s="139">
        <v>100</v>
      </c>
      <c r="K74" s="156">
        <f t="shared" si="20"/>
        <v>71</v>
      </c>
      <c r="L74" s="139">
        <v>0</v>
      </c>
      <c r="N74" s="45" t="str">
        <f t="shared" si="24"/>
        <v>2027Q2</v>
      </c>
      <c r="O74" s="50">
        <f t="shared" si="25"/>
        <v>5.580689326745639</v>
      </c>
      <c r="P74" s="46">
        <f t="shared" si="26"/>
        <v>8.5191437430113961</v>
      </c>
      <c r="Q74" s="47">
        <f t="shared" si="27"/>
        <v>14.170203767530177</v>
      </c>
      <c r="R74" s="47">
        <f t="shared" si="28"/>
        <v>10.384215991692626</v>
      </c>
      <c r="S74" s="164">
        <f t="shared" si="29"/>
        <v>17.712754709412721</v>
      </c>
      <c r="T74" s="144"/>
      <c r="U74" s="45" t="str">
        <f t="shared" si="30"/>
        <v>2027Q2</v>
      </c>
      <c r="V74" s="45" t="str">
        <f>INDEX('Fixed inputs'!$E$8:$E$75,MATCH(U74,'Fixed inputs'!$D$8:$D$75,0))</f>
        <v>2027/28</v>
      </c>
      <c r="W74" s="50">
        <f t="shared" si="31"/>
        <v>0.1</v>
      </c>
      <c r="X74" s="46">
        <f t="shared" si="32"/>
        <v>0.1</v>
      </c>
      <c r="Y74" s="51">
        <f t="shared" si="33"/>
        <v>0.1</v>
      </c>
      <c r="Z74" s="3"/>
    </row>
    <row r="75" spans="3:26" s="44" customFormat="1" x14ac:dyDescent="0.6">
      <c r="C75" s="79">
        <f t="shared" si="21"/>
        <v>2027</v>
      </c>
      <c r="D75" s="71" t="str">
        <f t="shared" si="22"/>
        <v>Q3</v>
      </c>
      <c r="E75" s="76" t="str">
        <f t="shared" si="23"/>
        <v>2027Q3</v>
      </c>
      <c r="F75" s="131">
        <v>150</v>
      </c>
      <c r="G75" s="131">
        <v>66.50866666666667</v>
      </c>
      <c r="H75" s="131">
        <v>650</v>
      </c>
      <c r="I75" s="71">
        <v>450</v>
      </c>
      <c r="J75" s="139">
        <v>100</v>
      </c>
      <c r="K75" s="156">
        <f t="shared" si="20"/>
        <v>71</v>
      </c>
      <c r="L75" s="139">
        <v>0</v>
      </c>
      <c r="N75" s="45" t="str">
        <f t="shared" si="24"/>
        <v>2027Q3</v>
      </c>
      <c r="O75" s="50">
        <f t="shared" si="25"/>
        <v>5.580689326745639</v>
      </c>
      <c r="P75" s="46">
        <f t="shared" si="26"/>
        <v>8.24027067517018</v>
      </c>
      <c r="Q75" s="47">
        <f t="shared" si="27"/>
        <v>14.170203767530177</v>
      </c>
      <c r="R75" s="47">
        <f t="shared" si="28"/>
        <v>10.384215991692626</v>
      </c>
      <c r="S75" s="164">
        <f t="shared" si="29"/>
        <v>17.712754709412721</v>
      </c>
      <c r="T75" s="144"/>
      <c r="U75" s="45" t="str">
        <f t="shared" si="30"/>
        <v>2027Q3</v>
      </c>
      <c r="V75" s="45" t="str">
        <f>INDEX('Fixed inputs'!$E$8:$E$75,MATCH(U75,'Fixed inputs'!$D$8:$D$75,0))</f>
        <v>2027/28</v>
      </c>
      <c r="W75" s="50">
        <f t="shared" si="31"/>
        <v>0.1</v>
      </c>
      <c r="X75" s="46">
        <f t="shared" si="32"/>
        <v>0.1</v>
      </c>
      <c r="Y75" s="51">
        <f t="shared" si="33"/>
        <v>0.1</v>
      </c>
      <c r="Z75" s="3"/>
    </row>
    <row r="76" spans="3:26" s="44" customFormat="1" x14ac:dyDescent="0.6">
      <c r="C76" s="79">
        <f t="shared" si="21"/>
        <v>2027</v>
      </c>
      <c r="D76" s="71" t="str">
        <f t="shared" si="22"/>
        <v>Q4</v>
      </c>
      <c r="E76" s="76" t="str">
        <f t="shared" si="23"/>
        <v>2027Q4</v>
      </c>
      <c r="F76" s="131">
        <v>150</v>
      </c>
      <c r="G76" s="131">
        <v>74.539999999999992</v>
      </c>
      <c r="H76" s="131">
        <v>650</v>
      </c>
      <c r="I76" s="71">
        <v>450</v>
      </c>
      <c r="J76" s="139">
        <v>100</v>
      </c>
      <c r="K76" s="156">
        <f t="shared" si="20"/>
        <v>71</v>
      </c>
      <c r="L76" s="139">
        <v>0</v>
      </c>
      <c r="N76" s="45" t="str">
        <f t="shared" si="24"/>
        <v>2027Q4</v>
      </c>
      <c r="O76" s="50">
        <f t="shared" si="25"/>
        <v>5.580689326745639</v>
      </c>
      <c r="P76" s="46">
        <f t="shared" si="26"/>
        <v>9.2353343843988007</v>
      </c>
      <c r="Q76" s="47">
        <f t="shared" si="27"/>
        <v>14.170203767530177</v>
      </c>
      <c r="R76" s="47">
        <f t="shared" si="28"/>
        <v>10.384215991692626</v>
      </c>
      <c r="S76" s="164">
        <f t="shared" si="29"/>
        <v>17.712754709412721</v>
      </c>
      <c r="T76" s="144"/>
      <c r="U76" s="45" t="str">
        <f t="shared" si="30"/>
        <v>2027Q4</v>
      </c>
      <c r="V76" s="45" t="str">
        <f>INDEX('Fixed inputs'!$E$8:$E$75,MATCH(U76,'Fixed inputs'!$D$8:$D$75,0))</f>
        <v>2027/28</v>
      </c>
      <c r="W76" s="50">
        <f t="shared" si="31"/>
        <v>0.1</v>
      </c>
      <c r="X76" s="46">
        <f t="shared" si="32"/>
        <v>0.1</v>
      </c>
      <c r="Y76" s="51">
        <f t="shared" si="33"/>
        <v>0.1</v>
      </c>
      <c r="Z76" s="3"/>
    </row>
    <row r="77" spans="3:26" s="44" customFormat="1" x14ac:dyDescent="0.6">
      <c r="C77" s="79">
        <f t="shared" si="21"/>
        <v>2028</v>
      </c>
      <c r="D77" s="71" t="str">
        <f t="shared" si="22"/>
        <v>Q1</v>
      </c>
      <c r="E77" s="76" t="str">
        <f t="shared" si="23"/>
        <v>2028Q1</v>
      </c>
      <c r="F77" s="131">
        <v>150</v>
      </c>
      <c r="G77" s="131">
        <v>113.664</v>
      </c>
      <c r="H77" s="131">
        <v>650</v>
      </c>
      <c r="I77" s="71">
        <v>450</v>
      </c>
      <c r="J77" s="139">
        <v>100</v>
      </c>
      <c r="K77" s="156">
        <f t="shared" si="20"/>
        <v>71</v>
      </c>
      <c r="L77" s="139">
        <v>0</v>
      </c>
      <c r="N77" s="45" t="str">
        <f t="shared" si="24"/>
        <v>2028Q1</v>
      </c>
      <c r="O77" s="50">
        <f t="shared" si="25"/>
        <v>5.580689326745639</v>
      </c>
      <c r="P77" s="46">
        <f t="shared" si="26"/>
        <v>14.0827079080803</v>
      </c>
      <c r="Q77" s="47">
        <f t="shared" si="27"/>
        <v>14.170203767530177</v>
      </c>
      <c r="R77" s="47">
        <f t="shared" si="28"/>
        <v>10.384215991692626</v>
      </c>
      <c r="S77" s="164">
        <f t="shared" si="29"/>
        <v>17.712754709412721</v>
      </c>
      <c r="T77" s="144"/>
      <c r="U77" s="45" t="str">
        <f t="shared" si="30"/>
        <v>2028Q1</v>
      </c>
      <c r="V77" s="45" t="str">
        <f>INDEX('Fixed inputs'!$E$8:$E$75,MATCH(U77,'Fixed inputs'!$D$8:$D$75,0))</f>
        <v>2027/28</v>
      </c>
      <c r="W77" s="50">
        <f t="shared" si="31"/>
        <v>0.1</v>
      </c>
      <c r="X77" s="46">
        <f t="shared" si="32"/>
        <v>0.1</v>
      </c>
      <c r="Y77" s="51">
        <f t="shared" si="33"/>
        <v>0.1</v>
      </c>
      <c r="Z77" s="3"/>
    </row>
    <row r="78" spans="3:26" s="44" customFormat="1" x14ac:dyDescent="0.6">
      <c r="C78" s="79">
        <f t="shared" si="21"/>
        <v>2028</v>
      </c>
      <c r="D78" s="71" t="str">
        <f t="shared" si="22"/>
        <v>Q2</v>
      </c>
      <c r="E78" s="76" t="str">
        <f t="shared" si="23"/>
        <v>2028Q2</v>
      </c>
      <c r="F78" s="131">
        <v>150</v>
      </c>
      <c r="G78" s="131">
        <v>68.759500000000003</v>
      </c>
      <c r="H78" s="131">
        <v>650</v>
      </c>
      <c r="I78" s="71">
        <v>450</v>
      </c>
      <c r="J78" s="139">
        <v>100</v>
      </c>
      <c r="K78" s="156">
        <f t="shared" si="20"/>
        <v>71</v>
      </c>
      <c r="L78" s="139">
        <v>0</v>
      </c>
      <c r="N78" s="45" t="str">
        <f t="shared" si="24"/>
        <v>2028Q2</v>
      </c>
      <c r="O78" s="50">
        <f t="shared" si="25"/>
        <v>5.580689326745639</v>
      </c>
      <c r="P78" s="46">
        <f t="shared" si="26"/>
        <v>8.5191437430113961</v>
      </c>
      <c r="Q78" s="47">
        <f t="shared" si="27"/>
        <v>14.170203767530177</v>
      </c>
      <c r="R78" s="47">
        <f t="shared" si="28"/>
        <v>10.384215991692626</v>
      </c>
      <c r="S78" s="164">
        <f t="shared" si="29"/>
        <v>17.712754709412721</v>
      </c>
      <c r="T78" s="144"/>
      <c r="U78" s="45" t="str">
        <f t="shared" si="30"/>
        <v>2028Q2</v>
      </c>
      <c r="V78" s="45" t="str">
        <f>INDEX('Fixed inputs'!$E$8:$E$75,MATCH(U78,'Fixed inputs'!$D$8:$D$75,0))</f>
        <v>2028/29</v>
      </c>
      <c r="W78" s="50">
        <f t="shared" si="31"/>
        <v>0.1</v>
      </c>
      <c r="X78" s="46">
        <f t="shared" si="32"/>
        <v>0.1</v>
      </c>
      <c r="Y78" s="51">
        <f t="shared" si="33"/>
        <v>0.1</v>
      </c>
      <c r="Z78" s="3"/>
    </row>
    <row r="79" spans="3:26" s="44" customFormat="1" x14ac:dyDescent="0.6">
      <c r="C79" s="79">
        <f t="shared" si="21"/>
        <v>2028</v>
      </c>
      <c r="D79" s="71" t="str">
        <f t="shared" si="22"/>
        <v>Q3</v>
      </c>
      <c r="E79" s="76" t="str">
        <f t="shared" si="23"/>
        <v>2028Q3</v>
      </c>
      <c r="F79" s="131">
        <v>150</v>
      </c>
      <c r="G79" s="131">
        <v>66.50866666666667</v>
      </c>
      <c r="H79" s="131">
        <v>650</v>
      </c>
      <c r="I79" s="71">
        <v>450</v>
      </c>
      <c r="J79" s="139">
        <v>100</v>
      </c>
      <c r="K79" s="156">
        <f t="shared" si="20"/>
        <v>71</v>
      </c>
      <c r="L79" s="139">
        <v>0</v>
      </c>
      <c r="N79" s="45" t="str">
        <f t="shared" si="24"/>
        <v>2028Q3</v>
      </c>
      <c r="O79" s="50">
        <f t="shared" si="25"/>
        <v>5.580689326745639</v>
      </c>
      <c r="P79" s="46">
        <f t="shared" si="26"/>
        <v>8.24027067517018</v>
      </c>
      <c r="Q79" s="47">
        <f t="shared" si="27"/>
        <v>14.170203767530177</v>
      </c>
      <c r="R79" s="47">
        <f t="shared" si="28"/>
        <v>10.384215991692626</v>
      </c>
      <c r="S79" s="164">
        <f t="shared" si="29"/>
        <v>17.712754709412721</v>
      </c>
      <c r="T79" s="144"/>
      <c r="U79" s="45" t="str">
        <f t="shared" si="30"/>
        <v>2028Q3</v>
      </c>
      <c r="V79" s="45" t="str">
        <f>INDEX('Fixed inputs'!$E$8:$E$75,MATCH(U79,'Fixed inputs'!$D$8:$D$75,0))</f>
        <v>2028/29</v>
      </c>
      <c r="W79" s="50">
        <f t="shared" si="31"/>
        <v>0.1</v>
      </c>
      <c r="X79" s="46">
        <f t="shared" si="32"/>
        <v>0.1</v>
      </c>
      <c r="Y79" s="51">
        <f t="shared" si="33"/>
        <v>0.1</v>
      </c>
      <c r="Z79" s="3"/>
    </row>
    <row r="80" spans="3:26" s="44" customFormat="1" x14ac:dyDescent="0.6">
      <c r="C80" s="79">
        <f t="shared" si="21"/>
        <v>2028</v>
      </c>
      <c r="D80" s="71" t="str">
        <f t="shared" si="22"/>
        <v>Q4</v>
      </c>
      <c r="E80" s="76" t="str">
        <f t="shared" si="23"/>
        <v>2028Q4</v>
      </c>
      <c r="F80" s="131">
        <v>150</v>
      </c>
      <c r="G80" s="131">
        <v>74.539999999999992</v>
      </c>
      <c r="H80" s="131">
        <v>650</v>
      </c>
      <c r="I80" s="71">
        <v>450</v>
      </c>
      <c r="J80" s="139">
        <v>100</v>
      </c>
      <c r="K80" s="156">
        <f t="shared" si="20"/>
        <v>71</v>
      </c>
      <c r="L80" s="139">
        <v>0</v>
      </c>
      <c r="N80" s="45" t="str">
        <f t="shared" si="24"/>
        <v>2028Q4</v>
      </c>
      <c r="O80" s="50">
        <f t="shared" si="25"/>
        <v>5.580689326745639</v>
      </c>
      <c r="P80" s="46">
        <f t="shared" si="26"/>
        <v>9.2353343843988007</v>
      </c>
      <c r="Q80" s="47">
        <f t="shared" si="27"/>
        <v>14.170203767530177</v>
      </c>
      <c r="R80" s="47">
        <f t="shared" si="28"/>
        <v>10.384215991692626</v>
      </c>
      <c r="S80" s="164">
        <f t="shared" si="29"/>
        <v>17.712754709412721</v>
      </c>
      <c r="T80" s="144"/>
      <c r="U80" s="45" t="str">
        <f t="shared" si="30"/>
        <v>2028Q4</v>
      </c>
      <c r="V80" s="45" t="str">
        <f>INDEX('Fixed inputs'!$E$8:$E$75,MATCH(U80,'Fixed inputs'!$D$8:$D$75,0))</f>
        <v>2028/29</v>
      </c>
      <c r="W80" s="50">
        <f t="shared" si="31"/>
        <v>0.1</v>
      </c>
      <c r="X80" s="46">
        <f t="shared" si="32"/>
        <v>0.1</v>
      </c>
      <c r="Y80" s="51">
        <f t="shared" si="33"/>
        <v>0.1</v>
      </c>
      <c r="Z80" s="3"/>
    </row>
    <row r="81" spans="3:26" s="44" customFormat="1" x14ac:dyDescent="0.6">
      <c r="C81" s="79">
        <f t="shared" si="21"/>
        <v>2029</v>
      </c>
      <c r="D81" s="71" t="str">
        <f t="shared" si="22"/>
        <v>Q1</v>
      </c>
      <c r="E81" s="76" t="str">
        <f t="shared" si="23"/>
        <v>2029Q1</v>
      </c>
      <c r="F81" s="131">
        <v>150</v>
      </c>
      <c r="G81" s="131">
        <v>113.664</v>
      </c>
      <c r="H81" s="131">
        <v>650</v>
      </c>
      <c r="I81" s="71">
        <v>450</v>
      </c>
      <c r="J81" s="139">
        <v>100</v>
      </c>
      <c r="K81" s="156">
        <f t="shared" si="20"/>
        <v>71</v>
      </c>
      <c r="L81" s="139">
        <v>0</v>
      </c>
      <c r="N81" s="45" t="str">
        <f t="shared" si="24"/>
        <v>2029Q1</v>
      </c>
      <c r="O81" s="50">
        <f t="shared" si="25"/>
        <v>5.580689326745639</v>
      </c>
      <c r="P81" s="46">
        <f t="shared" si="26"/>
        <v>14.0827079080803</v>
      </c>
      <c r="Q81" s="47">
        <f t="shared" si="27"/>
        <v>14.170203767530177</v>
      </c>
      <c r="R81" s="47">
        <f t="shared" si="28"/>
        <v>10.384215991692626</v>
      </c>
      <c r="S81" s="164">
        <f t="shared" si="29"/>
        <v>17.712754709412721</v>
      </c>
      <c r="T81" s="144"/>
      <c r="U81" s="45" t="str">
        <f t="shared" si="30"/>
        <v>2029Q1</v>
      </c>
      <c r="V81" s="45" t="str">
        <f>INDEX('Fixed inputs'!$E$8:$E$75,MATCH(U81,'Fixed inputs'!$D$8:$D$75,0))</f>
        <v>2028/29</v>
      </c>
      <c r="W81" s="50">
        <f t="shared" si="31"/>
        <v>0.1</v>
      </c>
      <c r="X81" s="46">
        <f t="shared" si="32"/>
        <v>0.1</v>
      </c>
      <c r="Y81" s="51">
        <f t="shared" si="33"/>
        <v>0.1</v>
      </c>
      <c r="Z81" s="3"/>
    </row>
    <row r="82" spans="3:26" s="44" customFormat="1" x14ac:dyDescent="0.6">
      <c r="C82" s="79">
        <f t="shared" si="21"/>
        <v>2029</v>
      </c>
      <c r="D82" s="71" t="str">
        <f t="shared" si="22"/>
        <v>Q2</v>
      </c>
      <c r="E82" s="76" t="str">
        <f t="shared" si="23"/>
        <v>2029Q2</v>
      </c>
      <c r="F82" s="131">
        <v>150</v>
      </c>
      <c r="G82" s="131">
        <v>68.759500000000003</v>
      </c>
      <c r="H82" s="131">
        <v>650</v>
      </c>
      <c r="I82" s="71">
        <v>450</v>
      </c>
      <c r="J82" s="139">
        <v>100</v>
      </c>
      <c r="K82" s="156">
        <f t="shared" si="20"/>
        <v>71</v>
      </c>
      <c r="L82" s="139">
        <v>0</v>
      </c>
      <c r="N82" s="45" t="str">
        <f t="shared" si="24"/>
        <v>2029Q2</v>
      </c>
      <c r="O82" s="50">
        <f t="shared" si="25"/>
        <v>5.580689326745639</v>
      </c>
      <c r="P82" s="46">
        <f t="shared" si="26"/>
        <v>8.5191437430113961</v>
      </c>
      <c r="Q82" s="47">
        <f t="shared" si="27"/>
        <v>14.170203767530177</v>
      </c>
      <c r="R82" s="47">
        <f t="shared" si="28"/>
        <v>10.384215991692626</v>
      </c>
      <c r="S82" s="164">
        <f t="shared" si="29"/>
        <v>17.712754709412721</v>
      </c>
      <c r="T82" s="144"/>
      <c r="U82" s="45" t="str">
        <f t="shared" si="30"/>
        <v>2029Q2</v>
      </c>
      <c r="V82" s="45" t="str">
        <f>INDEX('Fixed inputs'!$E$8:$E$75,MATCH(U82,'Fixed inputs'!$D$8:$D$75,0))</f>
        <v>2029/30</v>
      </c>
      <c r="W82" s="50">
        <f t="shared" si="31"/>
        <v>0.1</v>
      </c>
      <c r="X82" s="46">
        <f t="shared" si="32"/>
        <v>0.1</v>
      </c>
      <c r="Y82" s="51">
        <f t="shared" si="33"/>
        <v>0.1</v>
      </c>
      <c r="Z82" s="3"/>
    </row>
    <row r="83" spans="3:26" s="44" customFormat="1" x14ac:dyDescent="0.6">
      <c r="C83" s="79">
        <f t="shared" si="21"/>
        <v>2029</v>
      </c>
      <c r="D83" s="71" t="str">
        <f t="shared" si="22"/>
        <v>Q3</v>
      </c>
      <c r="E83" s="76" t="str">
        <f t="shared" si="23"/>
        <v>2029Q3</v>
      </c>
      <c r="F83" s="131">
        <v>150</v>
      </c>
      <c r="G83" s="131">
        <v>66.50866666666667</v>
      </c>
      <c r="H83" s="131">
        <v>650</v>
      </c>
      <c r="I83" s="71">
        <v>450</v>
      </c>
      <c r="J83" s="139">
        <v>100</v>
      </c>
      <c r="K83" s="156">
        <f t="shared" si="20"/>
        <v>71</v>
      </c>
      <c r="L83" s="139">
        <v>0</v>
      </c>
      <c r="N83" s="45" t="str">
        <f t="shared" si="24"/>
        <v>2029Q3</v>
      </c>
      <c r="O83" s="50">
        <f t="shared" si="25"/>
        <v>5.580689326745639</v>
      </c>
      <c r="P83" s="46">
        <f t="shared" si="26"/>
        <v>8.24027067517018</v>
      </c>
      <c r="Q83" s="47">
        <f t="shared" si="27"/>
        <v>14.170203767530177</v>
      </c>
      <c r="R83" s="47">
        <f t="shared" si="28"/>
        <v>10.384215991692626</v>
      </c>
      <c r="S83" s="164">
        <f t="shared" si="29"/>
        <v>17.712754709412721</v>
      </c>
      <c r="T83" s="144"/>
      <c r="U83" s="45" t="str">
        <f t="shared" si="30"/>
        <v>2029Q3</v>
      </c>
      <c r="V83" s="45" t="str">
        <f>INDEX('Fixed inputs'!$E$8:$E$75,MATCH(U83,'Fixed inputs'!$D$8:$D$75,0))</f>
        <v>2029/30</v>
      </c>
      <c r="W83" s="50">
        <f t="shared" si="31"/>
        <v>0.1</v>
      </c>
      <c r="X83" s="46">
        <f t="shared" si="32"/>
        <v>0.1</v>
      </c>
      <c r="Y83" s="51">
        <f t="shared" si="33"/>
        <v>0.1</v>
      </c>
      <c r="Z83" s="3"/>
    </row>
    <row r="84" spans="3:26" s="44" customFormat="1" x14ac:dyDescent="0.6">
      <c r="C84" s="79">
        <v>2029</v>
      </c>
      <c r="D84" s="71" t="s">
        <v>4</v>
      </c>
      <c r="E84" s="76" t="str">
        <f t="shared" si="23"/>
        <v>2029Q4</v>
      </c>
      <c r="F84" s="131">
        <v>150</v>
      </c>
      <c r="G84" s="131">
        <v>74.539999999999992</v>
      </c>
      <c r="H84" s="131">
        <v>650</v>
      </c>
      <c r="I84" s="71">
        <v>450</v>
      </c>
      <c r="J84" s="139">
        <v>100</v>
      </c>
      <c r="K84" s="156">
        <f t="shared" si="20"/>
        <v>71</v>
      </c>
      <c r="L84" s="139">
        <v>0</v>
      </c>
      <c r="N84" s="45" t="str">
        <f t="shared" si="24"/>
        <v>2029Q4</v>
      </c>
      <c r="O84" s="50">
        <f t="shared" si="25"/>
        <v>5.580689326745639</v>
      </c>
      <c r="P84" s="46">
        <f t="shared" si="26"/>
        <v>9.2353343843988007</v>
      </c>
      <c r="Q84" s="47">
        <f t="shared" si="27"/>
        <v>14.170203767530177</v>
      </c>
      <c r="R84" s="47">
        <f t="shared" si="28"/>
        <v>10.384215991692626</v>
      </c>
      <c r="S84" s="164">
        <f t="shared" si="29"/>
        <v>17.712754709412721</v>
      </c>
      <c r="T84" s="144"/>
      <c r="U84" s="45" t="str">
        <f t="shared" ref="U84:U100" si="34">N84</f>
        <v>2029Q4</v>
      </c>
      <c r="V84" s="45" t="str">
        <f>INDEX('Fixed inputs'!$E$8:$E$75,MATCH(U84,'Fixed inputs'!$D$8:$D$75,0))</f>
        <v>2029/30</v>
      </c>
      <c r="W84" s="50">
        <f t="shared" si="31"/>
        <v>0.1</v>
      </c>
      <c r="X84" s="46">
        <f t="shared" si="32"/>
        <v>0.1</v>
      </c>
      <c r="Y84" s="51">
        <f t="shared" si="33"/>
        <v>0.1</v>
      </c>
      <c r="Z84" s="3"/>
    </row>
    <row r="85" spans="3:26" s="44" customFormat="1" x14ac:dyDescent="0.6">
      <c r="C85" s="79">
        <v>2030</v>
      </c>
      <c r="D85" s="71" t="str">
        <f t="shared" si="22"/>
        <v>Q1</v>
      </c>
      <c r="E85" s="76" t="str">
        <f t="shared" si="23"/>
        <v>2030Q1</v>
      </c>
      <c r="F85" s="131">
        <v>150</v>
      </c>
      <c r="G85" s="131">
        <v>113.664</v>
      </c>
      <c r="H85" s="131">
        <v>650</v>
      </c>
      <c r="I85" s="71">
        <v>450</v>
      </c>
      <c r="J85" s="139">
        <v>100</v>
      </c>
      <c r="K85" s="156">
        <f t="shared" si="20"/>
        <v>71</v>
      </c>
      <c r="L85" s="139">
        <v>0</v>
      </c>
      <c r="N85" s="45" t="str">
        <f t="shared" si="24"/>
        <v>2030Q1</v>
      </c>
      <c r="O85" s="50">
        <f t="shared" si="25"/>
        <v>5.580689326745639</v>
      </c>
      <c r="P85" s="46">
        <f t="shared" si="26"/>
        <v>14.0827079080803</v>
      </c>
      <c r="Q85" s="47">
        <f t="shared" si="27"/>
        <v>14.170203767530177</v>
      </c>
      <c r="R85" s="47">
        <f t="shared" si="28"/>
        <v>10.384215991692626</v>
      </c>
      <c r="S85" s="164">
        <f t="shared" si="29"/>
        <v>17.712754709412721</v>
      </c>
      <c r="T85" s="144"/>
      <c r="U85" s="45" t="str">
        <f t="shared" si="34"/>
        <v>2030Q1</v>
      </c>
      <c r="V85" s="45" t="str">
        <f>INDEX('Fixed inputs'!$E$8:$E$75,MATCH(U85,'Fixed inputs'!$D$8:$D$75,0))</f>
        <v>2029/30</v>
      </c>
      <c r="W85" s="50">
        <f t="shared" si="31"/>
        <v>0.1</v>
      </c>
      <c r="X85" s="46">
        <f t="shared" si="32"/>
        <v>0.1</v>
      </c>
      <c r="Y85" s="51">
        <f t="shared" si="33"/>
        <v>0.1</v>
      </c>
      <c r="Z85" s="3"/>
    </row>
    <row r="86" spans="3:26" s="44" customFormat="1" x14ac:dyDescent="0.6">
      <c r="C86" s="79">
        <v>2030</v>
      </c>
      <c r="D86" s="71" t="str">
        <f t="shared" si="22"/>
        <v>Q2</v>
      </c>
      <c r="E86" s="76" t="str">
        <f t="shared" si="23"/>
        <v>2030Q2</v>
      </c>
      <c r="F86" s="131">
        <v>150</v>
      </c>
      <c r="G86" s="131">
        <v>68.759500000000003</v>
      </c>
      <c r="H86" s="131">
        <v>650</v>
      </c>
      <c r="I86" s="71">
        <v>450</v>
      </c>
      <c r="J86" s="139">
        <v>100</v>
      </c>
      <c r="K86" s="156">
        <f t="shared" si="20"/>
        <v>71</v>
      </c>
      <c r="L86" s="139">
        <v>0</v>
      </c>
      <c r="N86" s="45" t="str">
        <f t="shared" si="24"/>
        <v>2030Q2</v>
      </c>
      <c r="O86" s="50">
        <f t="shared" si="25"/>
        <v>5.580689326745639</v>
      </c>
      <c r="P86" s="46">
        <f t="shared" si="26"/>
        <v>8.5191437430113961</v>
      </c>
      <c r="Q86" s="47">
        <f t="shared" si="27"/>
        <v>14.170203767530177</v>
      </c>
      <c r="R86" s="47">
        <f t="shared" si="28"/>
        <v>10.384215991692626</v>
      </c>
      <c r="S86" s="164">
        <f t="shared" si="29"/>
        <v>17.712754709412721</v>
      </c>
      <c r="T86" s="144"/>
      <c r="U86" s="45" t="str">
        <f t="shared" si="34"/>
        <v>2030Q2</v>
      </c>
      <c r="V86" s="45" t="str">
        <f>INDEX('Fixed inputs'!$E$8:$E$75,MATCH(U86,'Fixed inputs'!$D$8:$D$75,0))</f>
        <v>2030/31</v>
      </c>
      <c r="W86" s="50">
        <f t="shared" si="31"/>
        <v>0.1</v>
      </c>
      <c r="X86" s="46">
        <f t="shared" si="32"/>
        <v>0.1</v>
      </c>
      <c r="Y86" s="51">
        <f t="shared" si="33"/>
        <v>0.1</v>
      </c>
      <c r="Z86" s="3"/>
    </row>
    <row r="87" spans="3:26" s="44" customFormat="1" x14ac:dyDescent="0.6">
      <c r="C87" s="79">
        <v>2030</v>
      </c>
      <c r="D87" s="71" t="str">
        <f t="shared" si="22"/>
        <v>Q3</v>
      </c>
      <c r="E87" s="76" t="str">
        <f t="shared" si="23"/>
        <v>2030Q3</v>
      </c>
      <c r="F87" s="131">
        <v>150</v>
      </c>
      <c r="G87" s="131">
        <v>66.50866666666667</v>
      </c>
      <c r="H87" s="131">
        <v>650</v>
      </c>
      <c r="I87" s="71">
        <v>450</v>
      </c>
      <c r="J87" s="139">
        <v>100</v>
      </c>
      <c r="K87" s="156">
        <f t="shared" si="20"/>
        <v>71</v>
      </c>
      <c r="L87" s="139">
        <v>0</v>
      </c>
      <c r="N87" s="45" t="str">
        <f t="shared" si="24"/>
        <v>2030Q3</v>
      </c>
      <c r="O87" s="50">
        <f t="shared" si="25"/>
        <v>5.580689326745639</v>
      </c>
      <c r="P87" s="46">
        <f t="shared" si="26"/>
        <v>8.24027067517018</v>
      </c>
      <c r="Q87" s="47">
        <f t="shared" si="27"/>
        <v>14.170203767530177</v>
      </c>
      <c r="R87" s="47">
        <f t="shared" si="28"/>
        <v>10.384215991692626</v>
      </c>
      <c r="S87" s="164">
        <f t="shared" si="29"/>
        <v>17.712754709412721</v>
      </c>
      <c r="T87" s="144"/>
      <c r="U87" s="45" t="str">
        <f t="shared" si="34"/>
        <v>2030Q3</v>
      </c>
      <c r="V87" s="45" t="str">
        <f>INDEX('Fixed inputs'!$E$8:$E$75,MATCH(U87,'Fixed inputs'!$D$8:$D$75,0))</f>
        <v>2030/31</v>
      </c>
      <c r="W87" s="50">
        <f t="shared" si="31"/>
        <v>0.1</v>
      </c>
      <c r="X87" s="46">
        <f t="shared" si="32"/>
        <v>0.1</v>
      </c>
      <c r="Y87" s="51">
        <f t="shared" si="33"/>
        <v>0.1</v>
      </c>
      <c r="Z87" s="3"/>
    </row>
    <row r="88" spans="3:26" s="44" customFormat="1" x14ac:dyDescent="0.6">
      <c r="C88" s="79">
        <v>2030</v>
      </c>
      <c r="D88" s="71" t="s">
        <v>4</v>
      </c>
      <c r="E88" s="76" t="str">
        <f t="shared" si="23"/>
        <v>2030Q4</v>
      </c>
      <c r="F88" s="131">
        <v>150</v>
      </c>
      <c r="G88" s="131">
        <v>74.539999999999992</v>
      </c>
      <c r="H88" s="131">
        <v>650</v>
      </c>
      <c r="I88" s="71">
        <v>450</v>
      </c>
      <c r="J88" s="139">
        <v>100</v>
      </c>
      <c r="K88" s="156">
        <f t="shared" si="20"/>
        <v>71</v>
      </c>
      <c r="L88" s="139">
        <v>0</v>
      </c>
      <c r="N88" s="45" t="str">
        <f t="shared" si="24"/>
        <v>2030Q4</v>
      </c>
      <c r="O88" s="50">
        <f t="shared" si="25"/>
        <v>5.580689326745639</v>
      </c>
      <c r="P88" s="46">
        <f t="shared" si="26"/>
        <v>9.2353343843988007</v>
      </c>
      <c r="Q88" s="47">
        <f t="shared" si="27"/>
        <v>14.170203767530177</v>
      </c>
      <c r="R88" s="47">
        <f t="shared" si="28"/>
        <v>10.384215991692626</v>
      </c>
      <c r="S88" s="164">
        <f t="shared" si="29"/>
        <v>17.712754709412721</v>
      </c>
      <c r="T88" s="144"/>
      <c r="U88" s="45" t="str">
        <f t="shared" si="34"/>
        <v>2030Q4</v>
      </c>
      <c r="V88" s="45" t="str">
        <f>INDEX('Fixed inputs'!$E$8:$E$75,MATCH(U88,'Fixed inputs'!$D$8:$D$75,0))</f>
        <v>2030/31</v>
      </c>
      <c r="W88" s="50">
        <f t="shared" si="31"/>
        <v>0.1</v>
      </c>
      <c r="X88" s="46">
        <f t="shared" si="32"/>
        <v>0.1</v>
      </c>
      <c r="Y88" s="51">
        <f t="shared" si="33"/>
        <v>0.1</v>
      </c>
      <c r="Z88" s="3"/>
    </row>
    <row r="89" spans="3:26" s="44" customFormat="1" x14ac:dyDescent="0.6">
      <c r="C89" s="79">
        <v>2031</v>
      </c>
      <c r="D89" s="71" t="str">
        <f t="shared" si="22"/>
        <v>Q1</v>
      </c>
      <c r="E89" s="76" t="str">
        <f t="shared" si="23"/>
        <v>2031Q1</v>
      </c>
      <c r="F89" s="131">
        <v>150</v>
      </c>
      <c r="G89" s="131">
        <v>113.664</v>
      </c>
      <c r="H89" s="131">
        <v>650</v>
      </c>
      <c r="I89" s="71">
        <v>450</v>
      </c>
      <c r="J89" s="139">
        <v>100</v>
      </c>
      <c r="K89" s="156">
        <f t="shared" si="20"/>
        <v>71</v>
      </c>
      <c r="L89" s="139">
        <v>0</v>
      </c>
      <c r="N89" s="45" t="str">
        <f t="shared" si="24"/>
        <v>2031Q1</v>
      </c>
      <c r="O89" s="50">
        <f t="shared" si="25"/>
        <v>5.580689326745639</v>
      </c>
      <c r="P89" s="46">
        <f t="shared" si="26"/>
        <v>14.0827079080803</v>
      </c>
      <c r="Q89" s="47">
        <f t="shared" si="27"/>
        <v>14.170203767530177</v>
      </c>
      <c r="R89" s="47">
        <f t="shared" si="28"/>
        <v>10.384215991692626</v>
      </c>
      <c r="S89" s="164">
        <f t="shared" si="29"/>
        <v>17.712754709412721</v>
      </c>
      <c r="T89" s="144"/>
      <c r="U89" s="45" t="str">
        <f t="shared" si="34"/>
        <v>2031Q1</v>
      </c>
      <c r="V89" s="45" t="str">
        <f>INDEX('Fixed inputs'!$E$8:$E$75,MATCH(U89,'Fixed inputs'!$D$8:$D$75,0))</f>
        <v>2030/31</v>
      </c>
      <c r="W89" s="50">
        <f t="shared" si="31"/>
        <v>0.1</v>
      </c>
      <c r="X89" s="46">
        <f t="shared" si="32"/>
        <v>0.1</v>
      </c>
      <c r="Y89" s="51">
        <f t="shared" si="33"/>
        <v>0.1</v>
      </c>
      <c r="Z89" s="3"/>
    </row>
    <row r="90" spans="3:26" s="44" customFormat="1" x14ac:dyDescent="0.6">
      <c r="C90" s="79">
        <v>2031</v>
      </c>
      <c r="D90" s="71" t="str">
        <f t="shared" si="22"/>
        <v>Q2</v>
      </c>
      <c r="E90" s="76" t="str">
        <f t="shared" si="23"/>
        <v>2031Q2</v>
      </c>
      <c r="F90" s="131">
        <v>150</v>
      </c>
      <c r="G90" s="131">
        <v>68.759500000000003</v>
      </c>
      <c r="H90" s="131">
        <v>650</v>
      </c>
      <c r="I90" s="71">
        <v>450</v>
      </c>
      <c r="J90" s="139">
        <v>100</v>
      </c>
      <c r="K90" s="156">
        <f t="shared" si="20"/>
        <v>71</v>
      </c>
      <c r="L90" s="139">
        <v>0</v>
      </c>
      <c r="N90" s="45" t="str">
        <f t="shared" si="24"/>
        <v>2031Q2</v>
      </c>
      <c r="O90" s="50">
        <f t="shared" si="25"/>
        <v>5.580689326745639</v>
      </c>
      <c r="P90" s="46">
        <f t="shared" si="26"/>
        <v>8.5191437430113961</v>
      </c>
      <c r="Q90" s="47">
        <f t="shared" si="27"/>
        <v>14.170203767530177</v>
      </c>
      <c r="R90" s="47">
        <f t="shared" si="28"/>
        <v>10.384215991692626</v>
      </c>
      <c r="S90" s="164">
        <f t="shared" si="29"/>
        <v>17.712754709412721</v>
      </c>
      <c r="T90" s="144"/>
      <c r="U90" s="45" t="str">
        <f t="shared" si="34"/>
        <v>2031Q2</v>
      </c>
      <c r="V90" s="45" t="str">
        <f>INDEX('Fixed inputs'!$E$8:$E$75,MATCH(U90,'Fixed inputs'!$D$8:$D$75,0))</f>
        <v>2031/32</v>
      </c>
      <c r="W90" s="50">
        <f t="shared" si="31"/>
        <v>0.1</v>
      </c>
      <c r="X90" s="46">
        <f t="shared" si="32"/>
        <v>0.1</v>
      </c>
      <c r="Y90" s="51">
        <f t="shared" si="33"/>
        <v>0.1</v>
      </c>
      <c r="Z90" s="3"/>
    </row>
    <row r="91" spans="3:26" s="44" customFormat="1" x14ac:dyDescent="0.6">
      <c r="C91" s="79">
        <v>2031</v>
      </c>
      <c r="D91" s="71" t="str">
        <f t="shared" si="22"/>
        <v>Q3</v>
      </c>
      <c r="E91" s="76" t="str">
        <f t="shared" si="23"/>
        <v>2031Q3</v>
      </c>
      <c r="F91" s="131">
        <v>150</v>
      </c>
      <c r="G91" s="131">
        <v>66.50866666666667</v>
      </c>
      <c r="H91" s="131">
        <v>650</v>
      </c>
      <c r="I91" s="71">
        <v>450</v>
      </c>
      <c r="J91" s="139">
        <v>100</v>
      </c>
      <c r="K91" s="156">
        <f t="shared" si="20"/>
        <v>71</v>
      </c>
      <c r="L91" s="139">
        <v>0</v>
      </c>
      <c r="N91" s="45" t="str">
        <f t="shared" si="24"/>
        <v>2031Q3</v>
      </c>
      <c r="O91" s="50">
        <f t="shared" si="25"/>
        <v>5.580689326745639</v>
      </c>
      <c r="P91" s="46">
        <f t="shared" si="26"/>
        <v>8.24027067517018</v>
      </c>
      <c r="Q91" s="47">
        <f t="shared" si="27"/>
        <v>14.170203767530177</v>
      </c>
      <c r="R91" s="47">
        <f t="shared" si="28"/>
        <v>10.384215991692626</v>
      </c>
      <c r="S91" s="164">
        <f t="shared" si="29"/>
        <v>17.712754709412721</v>
      </c>
      <c r="T91" s="144"/>
      <c r="U91" s="45" t="str">
        <f t="shared" si="34"/>
        <v>2031Q3</v>
      </c>
      <c r="V91" s="45" t="str">
        <f>INDEX('Fixed inputs'!$E$8:$E$75,MATCH(U91,'Fixed inputs'!$D$8:$D$75,0))</f>
        <v>2031/32</v>
      </c>
      <c r="W91" s="50">
        <f t="shared" si="31"/>
        <v>0.1</v>
      </c>
      <c r="X91" s="46">
        <f t="shared" si="32"/>
        <v>0.1</v>
      </c>
      <c r="Y91" s="51">
        <f t="shared" si="33"/>
        <v>0.1</v>
      </c>
      <c r="Z91" s="3"/>
    </row>
    <row r="92" spans="3:26" s="44" customFormat="1" x14ac:dyDescent="0.6">
      <c r="C92" s="79">
        <v>2031</v>
      </c>
      <c r="D92" s="71" t="s">
        <v>4</v>
      </c>
      <c r="E92" s="76" t="str">
        <f t="shared" si="23"/>
        <v>2031Q4</v>
      </c>
      <c r="F92" s="131">
        <v>150</v>
      </c>
      <c r="G92" s="131">
        <v>74.539999999999992</v>
      </c>
      <c r="H92" s="131">
        <v>650</v>
      </c>
      <c r="I92" s="71">
        <v>450</v>
      </c>
      <c r="J92" s="139">
        <v>100</v>
      </c>
      <c r="K92" s="156">
        <f t="shared" si="20"/>
        <v>71</v>
      </c>
      <c r="L92" s="139">
        <v>0</v>
      </c>
      <c r="N92" s="45" t="str">
        <f t="shared" si="24"/>
        <v>2031Q4</v>
      </c>
      <c r="O92" s="50">
        <f t="shared" si="25"/>
        <v>5.580689326745639</v>
      </c>
      <c r="P92" s="46">
        <f t="shared" si="26"/>
        <v>9.2353343843988007</v>
      </c>
      <c r="Q92" s="47">
        <f t="shared" si="27"/>
        <v>14.170203767530177</v>
      </c>
      <c r="R92" s="47">
        <f t="shared" si="28"/>
        <v>10.384215991692626</v>
      </c>
      <c r="S92" s="164">
        <f t="shared" si="29"/>
        <v>17.712754709412721</v>
      </c>
      <c r="T92" s="144"/>
      <c r="U92" s="45" t="str">
        <f t="shared" si="34"/>
        <v>2031Q4</v>
      </c>
      <c r="V92" s="45" t="str">
        <f>INDEX('Fixed inputs'!$E$8:$E$75,MATCH(U92,'Fixed inputs'!$D$8:$D$75,0))</f>
        <v>2031/32</v>
      </c>
      <c r="W92" s="50">
        <f t="shared" si="31"/>
        <v>0.1</v>
      </c>
      <c r="X92" s="46">
        <f t="shared" si="32"/>
        <v>0.1</v>
      </c>
      <c r="Y92" s="51">
        <f t="shared" si="33"/>
        <v>0.1</v>
      </c>
      <c r="Z92" s="3"/>
    </row>
    <row r="93" spans="3:26" s="44" customFormat="1" x14ac:dyDescent="0.6">
      <c r="C93" s="79">
        <v>2032</v>
      </c>
      <c r="D93" s="71" t="str">
        <f t="shared" si="22"/>
        <v>Q1</v>
      </c>
      <c r="E93" s="76" t="str">
        <f t="shared" si="23"/>
        <v>2032Q1</v>
      </c>
      <c r="F93" s="131">
        <v>150</v>
      </c>
      <c r="G93" s="131">
        <v>113.664</v>
      </c>
      <c r="H93" s="131">
        <v>650</v>
      </c>
      <c r="I93" s="71">
        <v>450</v>
      </c>
      <c r="J93" s="139">
        <v>100</v>
      </c>
      <c r="K93" s="156">
        <f t="shared" si="20"/>
        <v>71</v>
      </c>
      <c r="L93" s="139">
        <v>0</v>
      </c>
      <c r="N93" s="45" t="str">
        <f t="shared" si="24"/>
        <v>2032Q1</v>
      </c>
      <c r="O93" s="50">
        <f t="shared" si="25"/>
        <v>5.580689326745639</v>
      </c>
      <c r="P93" s="46">
        <f t="shared" si="26"/>
        <v>14.0827079080803</v>
      </c>
      <c r="Q93" s="47">
        <f t="shared" si="27"/>
        <v>14.170203767530177</v>
      </c>
      <c r="R93" s="47">
        <f t="shared" si="28"/>
        <v>10.384215991692626</v>
      </c>
      <c r="S93" s="164">
        <f t="shared" si="29"/>
        <v>17.712754709412721</v>
      </c>
      <c r="T93" s="144"/>
      <c r="U93" s="45" t="str">
        <f t="shared" si="34"/>
        <v>2032Q1</v>
      </c>
      <c r="V93" s="45" t="str">
        <f>INDEX('Fixed inputs'!$E$8:$E$75,MATCH(U93,'Fixed inputs'!$D$8:$D$75,0))</f>
        <v>2031/32</v>
      </c>
      <c r="W93" s="50">
        <f t="shared" si="31"/>
        <v>0.1</v>
      </c>
      <c r="X93" s="46">
        <f t="shared" si="32"/>
        <v>0.1</v>
      </c>
      <c r="Y93" s="51">
        <f t="shared" si="33"/>
        <v>0.1</v>
      </c>
      <c r="Z93" s="3"/>
    </row>
    <row r="94" spans="3:26" s="44" customFormat="1" x14ac:dyDescent="0.6">
      <c r="C94" s="79">
        <v>2032</v>
      </c>
      <c r="D94" s="71" t="str">
        <f t="shared" si="22"/>
        <v>Q2</v>
      </c>
      <c r="E94" s="76" t="str">
        <f t="shared" si="23"/>
        <v>2032Q2</v>
      </c>
      <c r="F94" s="131">
        <v>150</v>
      </c>
      <c r="G94" s="131">
        <v>68.759500000000003</v>
      </c>
      <c r="H94" s="131">
        <v>650</v>
      </c>
      <c r="I94" s="71">
        <v>450</v>
      </c>
      <c r="J94" s="139">
        <v>100</v>
      </c>
      <c r="K94" s="156">
        <f t="shared" si="20"/>
        <v>71</v>
      </c>
      <c r="L94" s="139">
        <v>0</v>
      </c>
      <c r="N94" s="45" t="str">
        <f t="shared" si="24"/>
        <v>2032Q2</v>
      </c>
      <c r="O94" s="50">
        <f t="shared" si="25"/>
        <v>5.580689326745639</v>
      </c>
      <c r="P94" s="46">
        <f t="shared" si="26"/>
        <v>8.5191437430113961</v>
      </c>
      <c r="Q94" s="47">
        <f t="shared" si="27"/>
        <v>14.170203767530177</v>
      </c>
      <c r="R94" s="47">
        <f t="shared" si="28"/>
        <v>10.384215991692626</v>
      </c>
      <c r="S94" s="164">
        <f t="shared" si="29"/>
        <v>17.712754709412721</v>
      </c>
      <c r="T94" s="144"/>
      <c r="U94" s="45" t="str">
        <f t="shared" si="34"/>
        <v>2032Q2</v>
      </c>
      <c r="V94" s="45" t="str">
        <f>INDEX('Fixed inputs'!$E$8:$E$75,MATCH(U94,'Fixed inputs'!$D$8:$D$75,0))</f>
        <v>2032/33</v>
      </c>
      <c r="W94" s="50">
        <f t="shared" si="31"/>
        <v>0.1</v>
      </c>
      <c r="X94" s="46">
        <f t="shared" si="32"/>
        <v>0.1</v>
      </c>
      <c r="Y94" s="51">
        <f t="shared" si="33"/>
        <v>0.1</v>
      </c>
      <c r="Z94" s="3"/>
    </row>
    <row r="95" spans="3:26" s="44" customFormat="1" x14ac:dyDescent="0.6">
      <c r="C95" s="79">
        <v>2032</v>
      </c>
      <c r="D95" s="71" t="str">
        <f t="shared" si="22"/>
        <v>Q3</v>
      </c>
      <c r="E95" s="76" t="str">
        <f t="shared" si="23"/>
        <v>2032Q3</v>
      </c>
      <c r="F95" s="131">
        <v>150</v>
      </c>
      <c r="G95" s="131">
        <v>66.50866666666667</v>
      </c>
      <c r="H95" s="131">
        <v>650</v>
      </c>
      <c r="I95" s="71">
        <v>450</v>
      </c>
      <c r="J95" s="139">
        <v>100</v>
      </c>
      <c r="K95" s="156">
        <f t="shared" si="20"/>
        <v>71</v>
      </c>
      <c r="L95" s="139">
        <v>0</v>
      </c>
      <c r="N95" s="45" t="str">
        <f t="shared" si="24"/>
        <v>2032Q3</v>
      </c>
      <c r="O95" s="50">
        <f t="shared" si="25"/>
        <v>5.580689326745639</v>
      </c>
      <c r="P95" s="46">
        <f t="shared" si="26"/>
        <v>8.24027067517018</v>
      </c>
      <c r="Q95" s="47">
        <f t="shared" si="27"/>
        <v>14.170203767530177</v>
      </c>
      <c r="R95" s="47">
        <f t="shared" si="28"/>
        <v>10.384215991692626</v>
      </c>
      <c r="S95" s="164">
        <f t="shared" si="29"/>
        <v>17.712754709412721</v>
      </c>
      <c r="T95" s="144"/>
      <c r="U95" s="45" t="str">
        <f t="shared" si="34"/>
        <v>2032Q3</v>
      </c>
      <c r="V95" s="45" t="str">
        <f>INDEX('Fixed inputs'!$E$8:$E$75,MATCH(U95,'Fixed inputs'!$D$8:$D$75,0))</f>
        <v>2032/33</v>
      </c>
      <c r="W95" s="50">
        <f t="shared" si="31"/>
        <v>0.1</v>
      </c>
      <c r="X95" s="46">
        <f t="shared" si="32"/>
        <v>0.1</v>
      </c>
      <c r="Y95" s="51">
        <f t="shared" si="33"/>
        <v>0.1</v>
      </c>
      <c r="Z95" s="3"/>
    </row>
    <row r="96" spans="3:26" s="44" customFormat="1" x14ac:dyDescent="0.6">
      <c r="C96" s="79">
        <v>2032</v>
      </c>
      <c r="D96" s="71" t="s">
        <v>4</v>
      </c>
      <c r="E96" s="76" t="str">
        <f t="shared" si="23"/>
        <v>2032Q4</v>
      </c>
      <c r="F96" s="131">
        <v>150</v>
      </c>
      <c r="G96" s="131">
        <v>74.539999999999992</v>
      </c>
      <c r="H96" s="131">
        <v>650</v>
      </c>
      <c r="I96" s="71">
        <v>450</v>
      </c>
      <c r="J96" s="139">
        <v>100</v>
      </c>
      <c r="K96" s="156">
        <f t="shared" si="20"/>
        <v>71</v>
      </c>
      <c r="L96" s="139">
        <v>0</v>
      </c>
      <c r="N96" s="45" t="str">
        <f t="shared" si="24"/>
        <v>2032Q4</v>
      </c>
      <c r="O96" s="50">
        <f t="shared" si="25"/>
        <v>5.580689326745639</v>
      </c>
      <c r="P96" s="46">
        <f t="shared" si="26"/>
        <v>9.2353343843988007</v>
      </c>
      <c r="Q96" s="47">
        <f t="shared" si="27"/>
        <v>14.170203767530177</v>
      </c>
      <c r="R96" s="47">
        <f t="shared" si="28"/>
        <v>10.384215991692626</v>
      </c>
      <c r="S96" s="164">
        <f t="shared" si="29"/>
        <v>17.712754709412721</v>
      </c>
      <c r="T96" s="144"/>
      <c r="U96" s="45" t="str">
        <f t="shared" si="34"/>
        <v>2032Q4</v>
      </c>
      <c r="V96" s="45" t="str">
        <f>INDEX('Fixed inputs'!$E$8:$E$75,MATCH(U96,'Fixed inputs'!$D$8:$D$75,0))</f>
        <v>2032/33</v>
      </c>
      <c r="W96" s="50">
        <f t="shared" si="31"/>
        <v>0.1</v>
      </c>
      <c r="X96" s="46">
        <f t="shared" si="32"/>
        <v>0.1</v>
      </c>
      <c r="Y96" s="51">
        <f t="shared" si="33"/>
        <v>0.1</v>
      </c>
      <c r="Z96" s="3"/>
    </row>
    <row r="97" spans="3:26" s="44" customFormat="1" x14ac:dyDescent="0.6">
      <c r="C97" s="79">
        <v>2033</v>
      </c>
      <c r="D97" s="71" t="str">
        <f t="shared" si="22"/>
        <v>Q1</v>
      </c>
      <c r="E97" s="76" t="str">
        <f t="shared" si="23"/>
        <v>2033Q1</v>
      </c>
      <c r="F97" s="131">
        <v>150</v>
      </c>
      <c r="G97" s="131">
        <v>113.664</v>
      </c>
      <c r="H97" s="131">
        <v>650</v>
      </c>
      <c r="I97" s="71">
        <v>450</v>
      </c>
      <c r="J97" s="139">
        <v>100</v>
      </c>
      <c r="K97" s="156">
        <f t="shared" si="20"/>
        <v>71</v>
      </c>
      <c r="L97" s="139">
        <v>0</v>
      </c>
      <c r="N97" s="45" t="str">
        <f t="shared" si="24"/>
        <v>2033Q1</v>
      </c>
      <c r="O97" s="50">
        <f t="shared" si="25"/>
        <v>5.580689326745639</v>
      </c>
      <c r="P97" s="46">
        <f t="shared" si="26"/>
        <v>14.0827079080803</v>
      </c>
      <c r="Q97" s="47">
        <f t="shared" si="27"/>
        <v>14.170203767530177</v>
      </c>
      <c r="R97" s="47">
        <f t="shared" si="28"/>
        <v>10.384215991692626</v>
      </c>
      <c r="S97" s="164">
        <f t="shared" si="29"/>
        <v>17.712754709412721</v>
      </c>
      <c r="T97" s="144"/>
      <c r="U97" s="45" t="str">
        <f t="shared" si="34"/>
        <v>2033Q1</v>
      </c>
      <c r="V97" s="45" t="str">
        <f>INDEX('Fixed inputs'!$E$8:$E$75,MATCH(U97,'Fixed inputs'!$D$8:$D$75,0))</f>
        <v>2032/33</v>
      </c>
      <c r="W97" s="50">
        <f t="shared" si="31"/>
        <v>0.1</v>
      </c>
      <c r="X97" s="46">
        <f t="shared" si="32"/>
        <v>0.1</v>
      </c>
      <c r="Y97" s="51">
        <f t="shared" si="33"/>
        <v>0.1</v>
      </c>
      <c r="Z97" s="3"/>
    </row>
    <row r="98" spans="3:26" s="44" customFormat="1" x14ac:dyDescent="0.6">
      <c r="C98" s="79">
        <v>2033</v>
      </c>
      <c r="D98" s="71" t="str">
        <f t="shared" si="22"/>
        <v>Q2</v>
      </c>
      <c r="E98" s="76" t="str">
        <f t="shared" si="23"/>
        <v>2033Q2</v>
      </c>
      <c r="F98" s="131">
        <v>150</v>
      </c>
      <c r="G98" s="131">
        <v>68.759500000000003</v>
      </c>
      <c r="H98" s="131">
        <v>650</v>
      </c>
      <c r="I98" s="71">
        <v>450</v>
      </c>
      <c r="J98" s="139">
        <v>100</v>
      </c>
      <c r="K98" s="156">
        <f t="shared" si="20"/>
        <v>71</v>
      </c>
      <c r="L98" s="139">
        <v>0</v>
      </c>
      <c r="N98" s="45" t="str">
        <f t="shared" si="24"/>
        <v>2033Q2</v>
      </c>
      <c r="O98" s="50">
        <f t="shared" si="25"/>
        <v>5.580689326745639</v>
      </c>
      <c r="P98" s="46">
        <f t="shared" si="26"/>
        <v>8.5191437430113961</v>
      </c>
      <c r="Q98" s="47">
        <f t="shared" si="27"/>
        <v>14.170203767530177</v>
      </c>
      <c r="R98" s="47">
        <f t="shared" si="28"/>
        <v>10.384215991692626</v>
      </c>
      <c r="S98" s="164">
        <f t="shared" si="29"/>
        <v>17.712754709412721</v>
      </c>
      <c r="T98" s="144"/>
      <c r="U98" s="45" t="str">
        <f t="shared" si="34"/>
        <v>2033Q2</v>
      </c>
      <c r="V98" s="45" t="str">
        <f>INDEX('Fixed inputs'!$E$8:$E$75,MATCH(U98,'Fixed inputs'!$D$8:$D$75,0))</f>
        <v>2033/34</v>
      </c>
      <c r="W98" s="50">
        <f t="shared" si="31"/>
        <v>0.1</v>
      </c>
      <c r="X98" s="46">
        <f t="shared" si="32"/>
        <v>0.1</v>
      </c>
      <c r="Y98" s="51">
        <f t="shared" si="33"/>
        <v>0.1</v>
      </c>
      <c r="Z98" s="3"/>
    </row>
    <row r="99" spans="3:26" s="44" customFormat="1" x14ac:dyDescent="0.6">
      <c r="C99" s="79">
        <v>2033</v>
      </c>
      <c r="D99" s="71" t="str">
        <f t="shared" si="22"/>
        <v>Q3</v>
      </c>
      <c r="E99" s="76" t="str">
        <f t="shared" si="23"/>
        <v>2033Q3</v>
      </c>
      <c r="F99" s="131">
        <v>150</v>
      </c>
      <c r="G99" s="131">
        <v>66.50866666666667</v>
      </c>
      <c r="H99" s="131">
        <v>650</v>
      </c>
      <c r="I99" s="71">
        <v>450</v>
      </c>
      <c r="J99" s="139">
        <v>100</v>
      </c>
      <c r="K99" s="156">
        <f t="shared" si="20"/>
        <v>71</v>
      </c>
      <c r="L99" s="139">
        <v>0</v>
      </c>
      <c r="N99" s="45" t="str">
        <f t="shared" si="24"/>
        <v>2033Q3</v>
      </c>
      <c r="O99" s="50">
        <f t="shared" si="25"/>
        <v>5.580689326745639</v>
      </c>
      <c r="P99" s="46">
        <f t="shared" si="26"/>
        <v>8.24027067517018</v>
      </c>
      <c r="Q99" s="47">
        <f t="shared" si="27"/>
        <v>14.170203767530177</v>
      </c>
      <c r="R99" s="47">
        <f t="shared" si="28"/>
        <v>10.384215991692626</v>
      </c>
      <c r="S99" s="164">
        <f t="shared" si="29"/>
        <v>17.712754709412721</v>
      </c>
      <c r="T99" s="144"/>
      <c r="U99" s="45" t="str">
        <f t="shared" si="34"/>
        <v>2033Q3</v>
      </c>
      <c r="V99" s="45" t="str">
        <f>INDEX('Fixed inputs'!$E$8:$E$75,MATCH(U99,'Fixed inputs'!$D$8:$D$75,0))</f>
        <v>2033/34</v>
      </c>
      <c r="W99" s="50">
        <f t="shared" si="31"/>
        <v>0.1</v>
      </c>
      <c r="X99" s="46">
        <f t="shared" si="32"/>
        <v>0.1</v>
      </c>
      <c r="Y99" s="51">
        <f t="shared" si="33"/>
        <v>0.1</v>
      </c>
      <c r="Z99" s="3"/>
    </row>
    <row r="100" spans="3:26" s="44" customFormat="1" x14ac:dyDescent="0.6">
      <c r="C100" s="80">
        <v>2033</v>
      </c>
      <c r="D100" s="157" t="s">
        <v>4</v>
      </c>
      <c r="E100" s="77" t="str">
        <f t="shared" si="23"/>
        <v>2033Q4</v>
      </c>
      <c r="F100" s="133">
        <v>150</v>
      </c>
      <c r="G100" s="132">
        <v>74.539999999999992</v>
      </c>
      <c r="H100" s="132">
        <v>650</v>
      </c>
      <c r="I100" s="157">
        <v>450</v>
      </c>
      <c r="J100" s="140">
        <v>100</v>
      </c>
      <c r="K100" s="158">
        <f t="shared" si="20"/>
        <v>71</v>
      </c>
      <c r="L100" s="140">
        <v>0</v>
      </c>
      <c r="N100" s="13" t="str">
        <f t="shared" si="24"/>
        <v>2033Q4</v>
      </c>
      <c r="O100" s="52">
        <f t="shared" si="25"/>
        <v>5.580689326745639</v>
      </c>
      <c r="P100" s="48">
        <f t="shared" si="26"/>
        <v>9.2353343843988007</v>
      </c>
      <c r="Q100" s="49">
        <f t="shared" si="27"/>
        <v>14.170203767530177</v>
      </c>
      <c r="R100" s="49">
        <f t="shared" si="28"/>
        <v>10.384215991692626</v>
      </c>
      <c r="S100" s="165">
        <f t="shared" si="29"/>
        <v>17.712754709412721</v>
      </c>
      <c r="T100" s="144"/>
      <c r="U100" s="13" t="str">
        <f t="shared" si="34"/>
        <v>2033Q4</v>
      </c>
      <c r="V100" s="13" t="str">
        <f>INDEX('Fixed inputs'!$E$8:$E$75,MATCH(U100,'Fixed inputs'!$D$8:$D$75,0))</f>
        <v>2033/34</v>
      </c>
      <c r="W100" s="52">
        <f t="shared" si="31"/>
        <v>0.1</v>
      </c>
      <c r="X100" s="48">
        <f t="shared" si="32"/>
        <v>0.1</v>
      </c>
      <c r="Y100" s="53">
        <f t="shared" si="33"/>
        <v>0.1</v>
      </c>
      <c r="Z100" s="3"/>
    </row>
  </sheetData>
  <dataValidations disablePrompts="1" count="1">
    <dataValidation type="list" allowBlank="1" showInputMessage="1" showErrorMessage="1" sqref="D13 D5" xr:uid="{4AD7F812-51CE-4BEB-91DC-F76115FEC970}">
      <formula1>"FALSE, TRUE"</formula1>
    </dataValidation>
  </dataValidations>
  <pageMargins left="0.7" right="0.7" top="0.75" bottom="0.75" header="0.3" footer="0.3"/>
  <pageSetup paperSize="9" orientation="portrait" horizontalDpi="200" verticalDpi="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tabColor theme="1"/>
  </sheetPr>
  <dimension ref="A1:V1095"/>
  <sheetViews>
    <sheetView zoomScale="99" zoomScaleNormal="80" workbookViewId="0">
      <pane ySplit="7" topLeftCell="A8" activePane="bottomLeft" state="frozen"/>
      <selection pane="bottomLeft" activeCell="A8" sqref="A8"/>
    </sheetView>
  </sheetViews>
  <sheetFormatPr defaultColWidth="9.04296875" defaultRowHeight="13" x14ac:dyDescent="0.6"/>
  <cols>
    <col min="1" max="1" width="12.04296875" style="5" customWidth="1"/>
    <col min="2" max="2" width="12.86328125" style="5" customWidth="1"/>
    <col min="3" max="3" width="24.86328125" style="5" bestFit="1" customWidth="1"/>
    <col min="4" max="4" width="9.04296875" style="5"/>
    <col min="5" max="5" width="6.453125" style="5" bestFit="1" customWidth="1"/>
    <col min="6" max="6" width="9.54296875" style="5" bestFit="1" customWidth="1"/>
    <col min="7" max="7" width="42.86328125" style="5" bestFit="1" customWidth="1"/>
    <col min="8" max="8" width="11.453125" style="5" bestFit="1" customWidth="1"/>
    <col min="9" max="9" width="7" style="5" bestFit="1" customWidth="1"/>
    <col min="10" max="10" width="15.453125" style="5" customWidth="1"/>
    <col min="11" max="11" width="30.54296875" style="5" customWidth="1"/>
    <col min="12" max="12" width="11.453125" style="5" bestFit="1" customWidth="1"/>
    <col min="13" max="13" width="7" style="5" bestFit="1" customWidth="1"/>
    <col min="14" max="14" width="21.54296875" style="5" bestFit="1" customWidth="1"/>
    <col min="15" max="16" width="20.6796875" style="5" bestFit="1" customWidth="1"/>
    <col min="17" max="17" width="13.453125" style="5" bestFit="1" customWidth="1"/>
    <col min="18" max="18" width="9.04296875" style="5"/>
    <col min="19" max="19" width="13.54296875" style="5" bestFit="1" customWidth="1"/>
    <col min="20" max="16384" width="9.04296875" style="5"/>
  </cols>
  <sheetData>
    <row r="1" spans="1:22" x14ac:dyDescent="0.6">
      <c r="A1" s="4"/>
    </row>
    <row r="2" spans="1:22" x14ac:dyDescent="0.6">
      <c r="A2" s="4"/>
    </row>
    <row r="5" spans="1:22" x14ac:dyDescent="0.6">
      <c r="C5" s="8"/>
      <c r="D5" s="8"/>
      <c r="E5" s="8"/>
      <c r="F5" s="8"/>
      <c r="G5" s="8"/>
      <c r="H5" s="8"/>
      <c r="I5" s="8"/>
      <c r="J5" s="8"/>
      <c r="K5" s="8"/>
      <c r="L5" s="8"/>
      <c r="M5" s="8"/>
      <c r="N5" s="8"/>
      <c r="O5" s="8"/>
      <c r="P5" s="8"/>
      <c r="Q5" s="9" t="s">
        <v>167</v>
      </c>
      <c r="R5" s="8"/>
    </row>
    <row r="6" spans="1:22" x14ac:dyDescent="0.6">
      <c r="C6" s="96"/>
      <c r="D6" s="97"/>
      <c r="E6" s="97"/>
      <c r="F6" s="97"/>
      <c r="G6" s="145" t="s">
        <v>38</v>
      </c>
      <c r="H6" s="145"/>
      <c r="I6" s="145"/>
      <c r="J6" s="145"/>
      <c r="K6" s="145" t="s">
        <v>39</v>
      </c>
      <c r="L6" s="145"/>
      <c r="M6" s="145"/>
      <c r="N6" s="145"/>
      <c r="O6" s="97"/>
      <c r="P6" s="97"/>
      <c r="Q6" s="98"/>
      <c r="R6" s="8"/>
    </row>
    <row r="7" spans="1:22" ht="39" x14ac:dyDescent="0.6">
      <c r="B7" s="100" t="s">
        <v>145</v>
      </c>
      <c r="C7" s="99" t="s">
        <v>40</v>
      </c>
      <c r="D7" s="100" t="s">
        <v>41</v>
      </c>
      <c r="E7" s="100" t="s">
        <v>11</v>
      </c>
      <c r="F7" s="100" t="s">
        <v>123</v>
      </c>
      <c r="G7" s="100" t="s">
        <v>42</v>
      </c>
      <c r="H7" s="100" t="s">
        <v>43</v>
      </c>
      <c r="I7" s="100" t="s">
        <v>12</v>
      </c>
      <c r="J7" s="100" t="s">
        <v>44</v>
      </c>
      <c r="K7" s="100" t="s">
        <v>42</v>
      </c>
      <c r="L7" s="100" t="s">
        <v>43</v>
      </c>
      <c r="M7" s="100" t="s">
        <v>12</v>
      </c>
      <c r="N7" s="100" t="s">
        <v>44</v>
      </c>
      <c r="O7" s="100" t="s">
        <v>45</v>
      </c>
      <c r="P7" s="100" t="s">
        <v>46</v>
      </c>
      <c r="Q7" s="101" t="s">
        <v>47</v>
      </c>
      <c r="R7" s="8"/>
    </row>
    <row r="8" spans="1:22" x14ac:dyDescent="0.6">
      <c r="C8" s="22" t="s">
        <v>5</v>
      </c>
      <c r="D8" s="23" t="s">
        <v>33</v>
      </c>
      <c r="E8" s="23">
        <f>'Commodity inputs and calcs'!C33</f>
        <v>2017</v>
      </c>
      <c r="F8" s="24" t="str">
        <f>'Commodity inputs and calcs'!D33</f>
        <v>Q1</v>
      </c>
      <c r="G8" s="15" t="s">
        <v>48</v>
      </c>
      <c r="H8" s="5" t="s">
        <v>88</v>
      </c>
      <c r="I8" s="5" t="s">
        <v>49</v>
      </c>
      <c r="J8" s="38">
        <v>1</v>
      </c>
      <c r="K8" s="15" t="s">
        <v>48</v>
      </c>
      <c r="L8" s="5" t="s">
        <v>90</v>
      </c>
      <c r="M8" s="5" t="s">
        <v>49</v>
      </c>
      <c r="N8" s="38">
        <v>2.33</v>
      </c>
      <c r="O8" s="54">
        <f ca="1">IF(H8="","",J8*(1/INDIRECT($H8))/INDEX('Fixed inputs'!$D$81:$D$85,MATCH($C8,'Fixed inputs'!$B$81:$B$85,0)))</f>
        <v>3.7204595511637593E-2</v>
      </c>
      <c r="P8" s="55">
        <f ca="1">IF(L8="","",N8*(1/(INDIRECT($L8))/INDEX('Fixed inputs'!$D$81:$D$85,MATCH($C8,'Fixed inputs'!$B$81:$B$85,0))))</f>
        <v>9.2754777070063688E-2</v>
      </c>
      <c r="Q8" s="56">
        <f t="shared" ref="Q8:Q71" ca="1" si="0">SUM(O8,P8)*IF(AND(D8="GB",C8="Gas",NOT(include_GB_GAS_transport)),0,1)</f>
        <v>0.12995937258170129</v>
      </c>
      <c r="R8" s="8"/>
      <c r="V8" s="32"/>
    </row>
    <row r="9" spans="1:22" x14ac:dyDescent="0.6">
      <c r="C9" s="22" t="s">
        <v>5</v>
      </c>
      <c r="D9" s="23" t="s">
        <v>33</v>
      </c>
      <c r="E9" s="23">
        <f>'Commodity inputs and calcs'!C34</f>
        <v>2017</v>
      </c>
      <c r="F9" s="24" t="str">
        <f>'Commodity inputs and calcs'!D34</f>
        <v>Q2</v>
      </c>
      <c r="G9" s="15" t="s">
        <v>48</v>
      </c>
      <c r="H9" s="5" t="s">
        <v>88</v>
      </c>
      <c r="I9" s="5" t="s">
        <v>49</v>
      </c>
      <c r="J9" s="38">
        <v>1</v>
      </c>
      <c r="K9" s="15" t="s">
        <v>48</v>
      </c>
      <c r="L9" s="5" t="s">
        <v>90</v>
      </c>
      <c r="M9" s="5" t="s">
        <v>49</v>
      </c>
      <c r="N9" s="38">
        <v>2.33</v>
      </c>
      <c r="O9" s="31">
        <f ca="1">IF(H9="","",J9*(1/INDIRECT($H9))/INDEX('Fixed inputs'!$D$81:$D$85,MATCH($C9,'Fixed inputs'!$B$81:$B$85,0)))</f>
        <v>3.7204595511637593E-2</v>
      </c>
      <c r="P9" s="32">
        <f ca="1">IF(L9="","",N9*(1/(INDIRECT($L9))/INDEX('Fixed inputs'!$D$81:$D$85,MATCH($C9,'Fixed inputs'!$B$81:$B$85,0))))</f>
        <v>9.2754777070063688E-2</v>
      </c>
      <c r="Q9" s="33">
        <f t="shared" ca="1" si="0"/>
        <v>0.12995937258170129</v>
      </c>
      <c r="R9" s="8"/>
      <c r="V9" s="32"/>
    </row>
    <row r="10" spans="1:22" x14ac:dyDescent="0.6">
      <c r="C10" s="22" t="s">
        <v>5</v>
      </c>
      <c r="D10" s="23" t="s">
        <v>33</v>
      </c>
      <c r="E10" s="23">
        <f>'Commodity inputs and calcs'!C35</f>
        <v>2017</v>
      </c>
      <c r="F10" s="24" t="str">
        <f>'Commodity inputs and calcs'!D35</f>
        <v>Q3</v>
      </c>
      <c r="G10" s="15" t="s">
        <v>48</v>
      </c>
      <c r="H10" s="5" t="s">
        <v>88</v>
      </c>
      <c r="I10" s="5" t="s">
        <v>49</v>
      </c>
      <c r="J10" s="38">
        <v>1</v>
      </c>
      <c r="K10" s="15" t="s">
        <v>48</v>
      </c>
      <c r="L10" s="5" t="s">
        <v>90</v>
      </c>
      <c r="M10" s="5" t="s">
        <v>49</v>
      </c>
      <c r="N10" s="38">
        <v>2.33</v>
      </c>
      <c r="O10" s="31">
        <f ca="1">IF(H10="","",J10*(1/INDIRECT($H10))/INDEX('Fixed inputs'!$D$81:$D$85,MATCH($C10,'Fixed inputs'!$B$81:$B$85,0)))</f>
        <v>3.7204595511637593E-2</v>
      </c>
      <c r="P10" s="32">
        <f ca="1">IF(L10="","",N10*(1/(INDIRECT($L10))/INDEX('Fixed inputs'!$D$81:$D$85,MATCH($C10,'Fixed inputs'!$B$81:$B$85,0))))</f>
        <v>9.2754777070063688E-2</v>
      </c>
      <c r="Q10" s="33">
        <f t="shared" ca="1" si="0"/>
        <v>0.12995937258170129</v>
      </c>
      <c r="R10" s="8"/>
      <c r="V10" s="32"/>
    </row>
    <row r="11" spans="1:22" x14ac:dyDescent="0.6">
      <c r="C11" s="22" t="s">
        <v>5</v>
      </c>
      <c r="D11" s="23" t="s">
        <v>33</v>
      </c>
      <c r="E11" s="23">
        <f>'Commodity inputs and calcs'!C36</f>
        <v>2017</v>
      </c>
      <c r="F11" s="24" t="str">
        <f>'Commodity inputs and calcs'!D36</f>
        <v>Q4</v>
      </c>
      <c r="G11" s="15" t="s">
        <v>48</v>
      </c>
      <c r="H11" s="5" t="s">
        <v>88</v>
      </c>
      <c r="I11" s="5" t="s">
        <v>49</v>
      </c>
      <c r="J11" s="38">
        <v>1</v>
      </c>
      <c r="K11" s="15" t="s">
        <v>48</v>
      </c>
      <c r="L11" s="5" t="s">
        <v>90</v>
      </c>
      <c r="M11" s="5" t="s">
        <v>49</v>
      </c>
      <c r="N11" s="38">
        <v>2.33</v>
      </c>
      <c r="O11" s="31">
        <f ca="1">IF(H11="","",J11*(1/INDIRECT($H11))/INDEX('Fixed inputs'!$D$81:$D$85,MATCH($C11,'Fixed inputs'!$B$81:$B$85,0)))</f>
        <v>3.7204595511637593E-2</v>
      </c>
      <c r="P11" s="32">
        <f ca="1">IF(L11="","",N11*(1/(INDIRECT($L11))/INDEX('Fixed inputs'!$D$81:$D$85,MATCH($C11,'Fixed inputs'!$B$81:$B$85,0))))</f>
        <v>9.2754777070063688E-2</v>
      </c>
      <c r="Q11" s="33">
        <f t="shared" ca="1" si="0"/>
        <v>0.12995937258170129</v>
      </c>
      <c r="R11" s="8"/>
      <c r="V11" s="32"/>
    </row>
    <row r="12" spans="1:22" x14ac:dyDescent="0.6">
      <c r="C12" s="22" t="s">
        <v>5</v>
      </c>
      <c r="D12" s="23" t="s">
        <v>33</v>
      </c>
      <c r="E12" s="23">
        <f>'Commodity inputs and calcs'!C37</f>
        <v>2018</v>
      </c>
      <c r="F12" s="24" t="str">
        <f>'Commodity inputs and calcs'!D37</f>
        <v>Q1</v>
      </c>
      <c r="G12" s="15" t="s">
        <v>48</v>
      </c>
      <c r="H12" s="5" t="s">
        <v>88</v>
      </c>
      <c r="I12" s="5" t="s">
        <v>49</v>
      </c>
      <c r="J12" s="38">
        <v>1</v>
      </c>
      <c r="K12" s="15" t="s">
        <v>48</v>
      </c>
      <c r="L12" s="5" t="s">
        <v>90</v>
      </c>
      <c r="M12" s="5" t="s">
        <v>49</v>
      </c>
      <c r="N12" s="38">
        <v>2.33</v>
      </c>
      <c r="O12" s="31">
        <f ca="1">IF(H12="","",J12*(1/INDIRECT($H12))/INDEX('Fixed inputs'!$D$81:$D$85,MATCH($C12,'Fixed inputs'!$B$81:$B$85,0)))</f>
        <v>3.7204595511637593E-2</v>
      </c>
      <c r="P12" s="32">
        <f ca="1">IF(L12="","",N12*(1/(INDIRECT($L12))/INDEX('Fixed inputs'!$D$81:$D$85,MATCH($C12,'Fixed inputs'!$B$81:$B$85,0))))</f>
        <v>9.2754777070063688E-2</v>
      </c>
      <c r="Q12" s="33">
        <f t="shared" ca="1" si="0"/>
        <v>0.12995937258170129</v>
      </c>
      <c r="R12" s="8"/>
      <c r="V12" s="32"/>
    </row>
    <row r="13" spans="1:22" x14ac:dyDescent="0.6">
      <c r="C13" s="22" t="s">
        <v>5</v>
      </c>
      <c r="D13" s="23" t="s">
        <v>33</v>
      </c>
      <c r="E13" s="23">
        <f>'Commodity inputs and calcs'!C38</f>
        <v>2018</v>
      </c>
      <c r="F13" s="24" t="str">
        <f>'Commodity inputs and calcs'!D38</f>
        <v>Q2</v>
      </c>
      <c r="G13" s="15" t="s">
        <v>48</v>
      </c>
      <c r="H13" s="5" t="s">
        <v>88</v>
      </c>
      <c r="I13" s="5" t="s">
        <v>49</v>
      </c>
      <c r="J13" s="38">
        <v>1</v>
      </c>
      <c r="K13" s="15" t="s">
        <v>48</v>
      </c>
      <c r="L13" s="5" t="s">
        <v>90</v>
      </c>
      <c r="M13" s="5" t="s">
        <v>49</v>
      </c>
      <c r="N13" s="38">
        <v>2.33</v>
      </c>
      <c r="O13" s="31">
        <f ca="1">IF(H13="","",J13*(1/INDIRECT($H13))/INDEX('Fixed inputs'!$D$81:$D$85,MATCH($C13,'Fixed inputs'!$B$81:$B$85,0)))</f>
        <v>3.7204595511637593E-2</v>
      </c>
      <c r="P13" s="32">
        <f ca="1">IF(L13="","",N13*(1/(INDIRECT($L13))/INDEX('Fixed inputs'!$D$81:$D$85,MATCH($C13,'Fixed inputs'!$B$81:$B$85,0))))</f>
        <v>9.2754777070063688E-2</v>
      </c>
      <c r="Q13" s="33">
        <f t="shared" ca="1" si="0"/>
        <v>0.12995937258170129</v>
      </c>
      <c r="R13" s="8"/>
      <c r="V13" s="32"/>
    </row>
    <row r="14" spans="1:22" x14ac:dyDescent="0.6">
      <c r="C14" s="22" t="s">
        <v>5</v>
      </c>
      <c r="D14" s="23" t="s">
        <v>33</v>
      </c>
      <c r="E14" s="23">
        <f>'Commodity inputs and calcs'!C39</f>
        <v>2018</v>
      </c>
      <c r="F14" s="24" t="str">
        <f>'Commodity inputs and calcs'!D39</f>
        <v>Q3</v>
      </c>
      <c r="G14" s="15" t="s">
        <v>48</v>
      </c>
      <c r="H14" s="5" t="s">
        <v>88</v>
      </c>
      <c r="I14" s="5" t="s">
        <v>49</v>
      </c>
      <c r="J14" s="38">
        <v>1</v>
      </c>
      <c r="K14" s="15" t="s">
        <v>48</v>
      </c>
      <c r="L14" s="5" t="s">
        <v>90</v>
      </c>
      <c r="M14" s="5" t="s">
        <v>49</v>
      </c>
      <c r="N14" s="38">
        <v>2.33</v>
      </c>
      <c r="O14" s="31">
        <f ca="1">IF(H14="","",J14*(1/INDIRECT($H14))/INDEX('Fixed inputs'!$D$81:$D$85,MATCH($C14,'Fixed inputs'!$B$81:$B$85,0)))</f>
        <v>3.7204595511637593E-2</v>
      </c>
      <c r="P14" s="32">
        <f ca="1">IF(L14="","",N14*(1/(INDIRECT($L14))/INDEX('Fixed inputs'!$D$81:$D$85,MATCH($C14,'Fixed inputs'!$B$81:$B$85,0))))</f>
        <v>9.2754777070063688E-2</v>
      </c>
      <c r="Q14" s="33">
        <f t="shared" ca="1" si="0"/>
        <v>0.12995937258170129</v>
      </c>
      <c r="R14" s="8"/>
      <c r="V14" s="32"/>
    </row>
    <row r="15" spans="1:22" x14ac:dyDescent="0.6">
      <c r="C15" s="22" t="s">
        <v>5</v>
      </c>
      <c r="D15" s="23" t="s">
        <v>33</v>
      </c>
      <c r="E15" s="23">
        <f>'Commodity inputs and calcs'!C40</f>
        <v>2018</v>
      </c>
      <c r="F15" s="24" t="str">
        <f>'Commodity inputs and calcs'!D40</f>
        <v>Q4</v>
      </c>
      <c r="G15" s="15" t="s">
        <v>48</v>
      </c>
      <c r="H15" s="5" t="s">
        <v>88</v>
      </c>
      <c r="I15" s="5" t="s">
        <v>49</v>
      </c>
      <c r="J15" s="38">
        <v>1</v>
      </c>
      <c r="K15" s="15" t="s">
        <v>48</v>
      </c>
      <c r="L15" s="5" t="s">
        <v>90</v>
      </c>
      <c r="M15" s="5" t="s">
        <v>49</v>
      </c>
      <c r="N15" s="38">
        <v>2.33</v>
      </c>
      <c r="O15" s="31">
        <f ca="1">IF(H15="","",J15*(1/INDIRECT($H15))/INDEX('Fixed inputs'!$D$81:$D$85,MATCH($C15,'Fixed inputs'!$B$81:$B$85,0)))</f>
        <v>3.7204595511637593E-2</v>
      </c>
      <c r="P15" s="32">
        <f ca="1">IF(L15="","",N15*(1/(INDIRECT($L15))/INDEX('Fixed inputs'!$D$81:$D$85,MATCH($C15,'Fixed inputs'!$B$81:$B$85,0))))</f>
        <v>9.2754777070063688E-2</v>
      </c>
      <c r="Q15" s="33">
        <f t="shared" ca="1" si="0"/>
        <v>0.12995937258170129</v>
      </c>
      <c r="R15" s="8"/>
      <c r="V15" s="32"/>
    </row>
    <row r="16" spans="1:22" x14ac:dyDescent="0.6">
      <c r="C16" s="22" t="s">
        <v>5</v>
      </c>
      <c r="D16" s="23" t="s">
        <v>33</v>
      </c>
      <c r="E16" s="23">
        <f>'Commodity inputs and calcs'!C41</f>
        <v>2019</v>
      </c>
      <c r="F16" s="24" t="str">
        <f>'Commodity inputs and calcs'!D41</f>
        <v>Q1</v>
      </c>
      <c r="G16" s="15" t="s">
        <v>48</v>
      </c>
      <c r="H16" s="5" t="s">
        <v>88</v>
      </c>
      <c r="I16" s="5" t="s">
        <v>49</v>
      </c>
      <c r="J16" s="38">
        <v>1</v>
      </c>
      <c r="K16" s="15" t="s">
        <v>48</v>
      </c>
      <c r="L16" s="5" t="s">
        <v>90</v>
      </c>
      <c r="M16" s="5" t="s">
        <v>49</v>
      </c>
      <c r="N16" s="38">
        <v>2.33</v>
      </c>
      <c r="O16" s="31">
        <f ca="1">IF(H16="","",J16*(1/INDIRECT($H16))/INDEX('Fixed inputs'!$D$81:$D$85,MATCH($C16,'Fixed inputs'!$B$81:$B$85,0)))</f>
        <v>3.7204595511637593E-2</v>
      </c>
      <c r="P16" s="32">
        <f ca="1">IF(L16="","",N16*(1/(INDIRECT($L16))/INDEX('Fixed inputs'!$D$81:$D$85,MATCH($C16,'Fixed inputs'!$B$81:$B$85,0))))</f>
        <v>9.2754777070063688E-2</v>
      </c>
      <c r="Q16" s="33">
        <f t="shared" ca="1" si="0"/>
        <v>0.12995937258170129</v>
      </c>
      <c r="R16" s="8"/>
      <c r="V16" s="32"/>
    </row>
    <row r="17" spans="3:22" x14ac:dyDescent="0.6">
      <c r="C17" s="22" t="s">
        <v>5</v>
      </c>
      <c r="D17" s="23" t="s">
        <v>33</v>
      </c>
      <c r="E17" s="23">
        <f>'Commodity inputs and calcs'!C42</f>
        <v>2019</v>
      </c>
      <c r="F17" s="24" t="str">
        <f>'Commodity inputs and calcs'!D42</f>
        <v>Q2</v>
      </c>
      <c r="G17" s="15" t="s">
        <v>48</v>
      </c>
      <c r="H17" s="5" t="s">
        <v>88</v>
      </c>
      <c r="I17" s="5" t="s">
        <v>49</v>
      </c>
      <c r="J17" s="38">
        <v>1</v>
      </c>
      <c r="K17" s="15" t="s">
        <v>48</v>
      </c>
      <c r="L17" s="5" t="s">
        <v>90</v>
      </c>
      <c r="M17" s="5" t="s">
        <v>49</v>
      </c>
      <c r="N17" s="38">
        <v>2.33</v>
      </c>
      <c r="O17" s="31">
        <f ca="1">IF(H17="","",J17*(1/INDIRECT($H17))/INDEX('Fixed inputs'!$D$81:$D$85,MATCH($C17,'Fixed inputs'!$B$81:$B$85,0)))</f>
        <v>3.7204595511637593E-2</v>
      </c>
      <c r="P17" s="32">
        <f ca="1">IF(L17="","",N17*(1/(INDIRECT($L17))/INDEX('Fixed inputs'!$D$81:$D$85,MATCH($C17,'Fixed inputs'!$B$81:$B$85,0))))</f>
        <v>9.2754777070063688E-2</v>
      </c>
      <c r="Q17" s="33">
        <f t="shared" ca="1" si="0"/>
        <v>0.12995937258170129</v>
      </c>
      <c r="R17" s="8"/>
      <c r="V17" s="32"/>
    </row>
    <row r="18" spans="3:22" x14ac:dyDescent="0.6">
      <c r="C18" s="22" t="s">
        <v>5</v>
      </c>
      <c r="D18" s="23" t="s">
        <v>33</v>
      </c>
      <c r="E18" s="23">
        <f>'Commodity inputs and calcs'!C43</f>
        <v>2019</v>
      </c>
      <c r="F18" s="24" t="str">
        <f>'Commodity inputs and calcs'!D43</f>
        <v>Q3</v>
      </c>
      <c r="G18" s="15" t="s">
        <v>48</v>
      </c>
      <c r="H18" s="5" t="s">
        <v>88</v>
      </c>
      <c r="I18" s="5" t="s">
        <v>49</v>
      </c>
      <c r="J18" s="38">
        <v>1</v>
      </c>
      <c r="K18" s="15" t="s">
        <v>48</v>
      </c>
      <c r="L18" s="5" t="s">
        <v>90</v>
      </c>
      <c r="M18" s="5" t="s">
        <v>49</v>
      </c>
      <c r="N18" s="38">
        <v>2.33</v>
      </c>
      <c r="O18" s="31">
        <f ca="1">IF(H18="","",J18*(1/INDIRECT($H18))/INDEX('Fixed inputs'!$D$81:$D$85,MATCH($C18,'Fixed inputs'!$B$81:$B$85,0)))</f>
        <v>3.7204595511637593E-2</v>
      </c>
      <c r="P18" s="32">
        <f ca="1">IF(L18="","",N18*(1/(INDIRECT($L18))/INDEX('Fixed inputs'!$D$81:$D$85,MATCH($C18,'Fixed inputs'!$B$81:$B$85,0))))</f>
        <v>9.2754777070063688E-2</v>
      </c>
      <c r="Q18" s="33">
        <f t="shared" ca="1" si="0"/>
        <v>0.12995937258170129</v>
      </c>
      <c r="R18" s="8"/>
      <c r="V18" s="32"/>
    </row>
    <row r="19" spans="3:22" x14ac:dyDescent="0.6">
      <c r="C19" s="22" t="s">
        <v>5</v>
      </c>
      <c r="D19" s="23" t="s">
        <v>33</v>
      </c>
      <c r="E19" s="23">
        <f>'Commodity inputs and calcs'!C44</f>
        <v>2019</v>
      </c>
      <c r="F19" s="24" t="str">
        <f>'Commodity inputs and calcs'!D44</f>
        <v>Q4</v>
      </c>
      <c r="G19" s="15" t="s">
        <v>48</v>
      </c>
      <c r="H19" s="5" t="s">
        <v>88</v>
      </c>
      <c r="I19" s="5" t="s">
        <v>49</v>
      </c>
      <c r="J19" s="38">
        <v>1</v>
      </c>
      <c r="K19" s="15" t="s">
        <v>48</v>
      </c>
      <c r="L19" s="5" t="s">
        <v>90</v>
      </c>
      <c r="M19" s="5" t="s">
        <v>49</v>
      </c>
      <c r="N19" s="38">
        <v>2.33</v>
      </c>
      <c r="O19" s="31">
        <f ca="1">IF(H19="","",J19*(1/INDIRECT($H19))/INDEX('Fixed inputs'!$D$81:$D$85,MATCH($C19,'Fixed inputs'!$B$81:$B$85,0)))</f>
        <v>3.7204595511637593E-2</v>
      </c>
      <c r="P19" s="32">
        <f ca="1">IF(L19="","",N19*(1/(INDIRECT($L19))/INDEX('Fixed inputs'!$D$81:$D$85,MATCH($C19,'Fixed inputs'!$B$81:$B$85,0))))</f>
        <v>9.2754777070063688E-2</v>
      </c>
      <c r="Q19" s="33">
        <f t="shared" ca="1" si="0"/>
        <v>0.12995937258170129</v>
      </c>
      <c r="R19" s="8"/>
      <c r="V19" s="32"/>
    </row>
    <row r="20" spans="3:22" x14ac:dyDescent="0.6">
      <c r="C20" s="22" t="s">
        <v>5</v>
      </c>
      <c r="D20" s="23" t="s">
        <v>33</v>
      </c>
      <c r="E20" s="23">
        <f>'Commodity inputs and calcs'!C45</f>
        <v>2020</v>
      </c>
      <c r="F20" s="24" t="str">
        <f>'Commodity inputs and calcs'!D45</f>
        <v>Q1</v>
      </c>
      <c r="G20" s="15" t="s">
        <v>48</v>
      </c>
      <c r="H20" s="5" t="s">
        <v>88</v>
      </c>
      <c r="I20" s="5" t="s">
        <v>49</v>
      </c>
      <c r="J20" s="38">
        <v>1</v>
      </c>
      <c r="K20" s="15" t="s">
        <v>48</v>
      </c>
      <c r="L20" s="5" t="s">
        <v>90</v>
      </c>
      <c r="M20" s="5" t="s">
        <v>49</v>
      </c>
      <c r="N20" s="38">
        <v>2.33</v>
      </c>
      <c r="O20" s="31">
        <f ca="1">IF(H20="","",J20*(1/INDIRECT($H20))/INDEX('Fixed inputs'!$D$81:$D$85,MATCH($C20,'Fixed inputs'!$B$81:$B$85,0)))</f>
        <v>3.7204595511637593E-2</v>
      </c>
      <c r="P20" s="32">
        <f ca="1">IF(L20="","",N20*(1/(INDIRECT($L20))/INDEX('Fixed inputs'!$D$81:$D$85,MATCH($C20,'Fixed inputs'!$B$81:$B$85,0))))</f>
        <v>9.2754777070063688E-2</v>
      </c>
      <c r="Q20" s="33">
        <f t="shared" ca="1" si="0"/>
        <v>0.12995937258170129</v>
      </c>
      <c r="R20" s="8"/>
      <c r="V20" s="32"/>
    </row>
    <row r="21" spans="3:22" x14ac:dyDescent="0.6">
      <c r="C21" s="22" t="s">
        <v>5</v>
      </c>
      <c r="D21" s="23" t="s">
        <v>33</v>
      </c>
      <c r="E21" s="23">
        <f>'Commodity inputs and calcs'!C46</f>
        <v>2020</v>
      </c>
      <c r="F21" s="24" t="str">
        <f>'Commodity inputs and calcs'!D46</f>
        <v>Q2</v>
      </c>
      <c r="G21" s="15" t="s">
        <v>48</v>
      </c>
      <c r="H21" s="5" t="s">
        <v>88</v>
      </c>
      <c r="I21" s="5" t="s">
        <v>49</v>
      </c>
      <c r="J21" s="38">
        <v>1</v>
      </c>
      <c r="K21" s="15" t="s">
        <v>48</v>
      </c>
      <c r="L21" s="5" t="s">
        <v>90</v>
      </c>
      <c r="M21" s="5" t="s">
        <v>49</v>
      </c>
      <c r="N21" s="38">
        <v>2.33</v>
      </c>
      <c r="O21" s="31">
        <f ca="1">IF(H21="","",J21*(1/INDIRECT($H21))/INDEX('Fixed inputs'!$D$81:$D$85,MATCH($C21,'Fixed inputs'!$B$81:$B$85,0)))</f>
        <v>3.7204595511637593E-2</v>
      </c>
      <c r="P21" s="32">
        <f ca="1">IF(L21="","",N21*(1/(INDIRECT($L21))/INDEX('Fixed inputs'!$D$81:$D$85,MATCH($C21,'Fixed inputs'!$B$81:$B$85,0))))</f>
        <v>9.2754777070063688E-2</v>
      </c>
      <c r="Q21" s="33">
        <f t="shared" ca="1" si="0"/>
        <v>0.12995937258170129</v>
      </c>
      <c r="R21" s="8"/>
      <c r="V21" s="32"/>
    </row>
    <row r="22" spans="3:22" x14ac:dyDescent="0.6">
      <c r="C22" s="22" t="s">
        <v>5</v>
      </c>
      <c r="D22" s="23" t="s">
        <v>33</v>
      </c>
      <c r="E22" s="23">
        <f>'Commodity inputs and calcs'!C47</f>
        <v>2020</v>
      </c>
      <c r="F22" s="24" t="str">
        <f>'Commodity inputs and calcs'!D47</f>
        <v>Q3</v>
      </c>
      <c r="G22" s="15" t="s">
        <v>48</v>
      </c>
      <c r="H22" s="5" t="s">
        <v>88</v>
      </c>
      <c r="I22" s="5" t="s">
        <v>49</v>
      </c>
      <c r="J22" s="38">
        <v>1</v>
      </c>
      <c r="K22" s="15" t="s">
        <v>48</v>
      </c>
      <c r="L22" s="5" t="s">
        <v>90</v>
      </c>
      <c r="M22" s="5" t="s">
        <v>49</v>
      </c>
      <c r="N22" s="38">
        <v>2.33</v>
      </c>
      <c r="O22" s="31">
        <f ca="1">IF(H22="","",J22*(1/INDIRECT($H22))/INDEX('Fixed inputs'!$D$81:$D$85,MATCH($C22,'Fixed inputs'!$B$81:$B$85,0)))</f>
        <v>3.7204595511637593E-2</v>
      </c>
      <c r="P22" s="32">
        <f ca="1">IF(L22="","",N22*(1/(INDIRECT($L22))/INDEX('Fixed inputs'!$D$81:$D$85,MATCH($C22,'Fixed inputs'!$B$81:$B$85,0))))</f>
        <v>9.2754777070063688E-2</v>
      </c>
      <c r="Q22" s="33">
        <f t="shared" ca="1" si="0"/>
        <v>0.12995937258170129</v>
      </c>
      <c r="R22" s="8"/>
      <c r="V22" s="32"/>
    </row>
    <row r="23" spans="3:22" x14ac:dyDescent="0.6">
      <c r="C23" s="22" t="s">
        <v>5</v>
      </c>
      <c r="D23" s="23" t="s">
        <v>33</v>
      </c>
      <c r="E23" s="23">
        <f>'Commodity inputs and calcs'!C48</f>
        <v>2020</v>
      </c>
      <c r="F23" s="24" t="str">
        <f>'Commodity inputs and calcs'!D48</f>
        <v>Q4</v>
      </c>
      <c r="G23" s="15" t="s">
        <v>48</v>
      </c>
      <c r="H23" s="5" t="s">
        <v>88</v>
      </c>
      <c r="I23" s="5" t="s">
        <v>49</v>
      </c>
      <c r="J23" s="38">
        <v>1</v>
      </c>
      <c r="K23" s="15" t="s">
        <v>48</v>
      </c>
      <c r="L23" s="5" t="s">
        <v>90</v>
      </c>
      <c r="M23" s="5" t="s">
        <v>49</v>
      </c>
      <c r="N23" s="38">
        <v>2.33</v>
      </c>
      <c r="O23" s="31">
        <f ca="1">IF(H23="","",J23*(1/INDIRECT($H23))/INDEX('Fixed inputs'!$D$81:$D$85,MATCH($C23,'Fixed inputs'!$B$81:$B$85,0)))</f>
        <v>3.7204595511637593E-2</v>
      </c>
      <c r="P23" s="32">
        <f ca="1">IF(L23="","",N23*(1/(INDIRECT($L23))/INDEX('Fixed inputs'!$D$81:$D$85,MATCH($C23,'Fixed inputs'!$B$81:$B$85,0))))</f>
        <v>9.2754777070063688E-2</v>
      </c>
      <c r="Q23" s="33">
        <f t="shared" ca="1" si="0"/>
        <v>0.12995937258170129</v>
      </c>
      <c r="R23" s="8"/>
      <c r="V23" s="32"/>
    </row>
    <row r="24" spans="3:22" x14ac:dyDescent="0.6">
      <c r="C24" s="22" t="s">
        <v>5</v>
      </c>
      <c r="D24" s="23" t="s">
        <v>33</v>
      </c>
      <c r="E24" s="23">
        <f>'Commodity inputs and calcs'!C49</f>
        <v>2021</v>
      </c>
      <c r="F24" s="24" t="str">
        <f>'Commodity inputs and calcs'!D49</f>
        <v>Q1</v>
      </c>
      <c r="G24" s="15" t="s">
        <v>48</v>
      </c>
      <c r="H24" s="5" t="s">
        <v>88</v>
      </c>
      <c r="I24" s="5" t="s">
        <v>49</v>
      </c>
      <c r="J24" s="38">
        <v>1</v>
      </c>
      <c r="K24" s="15" t="s">
        <v>48</v>
      </c>
      <c r="L24" s="5" t="s">
        <v>90</v>
      </c>
      <c r="M24" s="5" t="s">
        <v>49</v>
      </c>
      <c r="N24" s="38">
        <v>2.33</v>
      </c>
      <c r="O24" s="31">
        <f ca="1">IF(H24="","",J24*(1/INDIRECT($H24))/INDEX('Fixed inputs'!$D$81:$D$85,MATCH($C24,'Fixed inputs'!$B$81:$B$85,0)))</f>
        <v>3.7204595511637593E-2</v>
      </c>
      <c r="P24" s="32">
        <f ca="1">IF(L24="","",N24*(1/(INDIRECT($L24))/INDEX('Fixed inputs'!$D$81:$D$85,MATCH($C24,'Fixed inputs'!$B$81:$B$85,0))))</f>
        <v>9.2754777070063688E-2</v>
      </c>
      <c r="Q24" s="33">
        <f t="shared" ca="1" si="0"/>
        <v>0.12995937258170129</v>
      </c>
      <c r="R24" s="8"/>
      <c r="V24" s="32"/>
    </row>
    <row r="25" spans="3:22" x14ac:dyDescent="0.6">
      <c r="C25" s="22" t="s">
        <v>5</v>
      </c>
      <c r="D25" s="23" t="s">
        <v>33</v>
      </c>
      <c r="E25" s="23">
        <f>'Commodity inputs and calcs'!C50</f>
        <v>2021</v>
      </c>
      <c r="F25" s="24" t="str">
        <f>'Commodity inputs and calcs'!D50</f>
        <v>Q2</v>
      </c>
      <c r="G25" s="15" t="s">
        <v>48</v>
      </c>
      <c r="H25" s="5" t="s">
        <v>88</v>
      </c>
      <c r="I25" s="5" t="s">
        <v>49</v>
      </c>
      <c r="J25" s="38">
        <v>1</v>
      </c>
      <c r="K25" s="15" t="s">
        <v>48</v>
      </c>
      <c r="L25" s="5" t="s">
        <v>90</v>
      </c>
      <c r="M25" s="5" t="s">
        <v>49</v>
      </c>
      <c r="N25" s="38">
        <v>2.33</v>
      </c>
      <c r="O25" s="31">
        <f ca="1">IF(H25="","",J25*(1/INDIRECT($H25))/INDEX('Fixed inputs'!$D$81:$D$85,MATCH($C25,'Fixed inputs'!$B$81:$B$85,0)))</f>
        <v>3.7204595511637593E-2</v>
      </c>
      <c r="P25" s="32">
        <f ca="1">IF(L25="","",N25*(1/(INDIRECT($L25))/INDEX('Fixed inputs'!$D$81:$D$85,MATCH($C25,'Fixed inputs'!$B$81:$B$85,0))))</f>
        <v>9.2754777070063688E-2</v>
      </c>
      <c r="Q25" s="33">
        <f t="shared" ca="1" si="0"/>
        <v>0.12995937258170129</v>
      </c>
      <c r="R25" s="8"/>
      <c r="V25" s="32"/>
    </row>
    <row r="26" spans="3:22" x14ac:dyDescent="0.6">
      <c r="C26" s="22" t="s">
        <v>5</v>
      </c>
      <c r="D26" s="23" t="s">
        <v>33</v>
      </c>
      <c r="E26" s="23">
        <f>'Commodity inputs and calcs'!C51</f>
        <v>2021</v>
      </c>
      <c r="F26" s="24" t="str">
        <f>'Commodity inputs and calcs'!D51</f>
        <v>Q3</v>
      </c>
      <c r="G26" s="15" t="s">
        <v>48</v>
      </c>
      <c r="H26" s="5" t="s">
        <v>88</v>
      </c>
      <c r="I26" s="5" t="s">
        <v>49</v>
      </c>
      <c r="J26" s="38">
        <v>1</v>
      </c>
      <c r="K26" s="15" t="s">
        <v>48</v>
      </c>
      <c r="L26" s="5" t="s">
        <v>90</v>
      </c>
      <c r="M26" s="5" t="s">
        <v>49</v>
      </c>
      <c r="N26" s="38">
        <v>2.33</v>
      </c>
      <c r="O26" s="31">
        <f ca="1">IF(H26="","",J26*(1/INDIRECT($H26))/INDEX('Fixed inputs'!$D$81:$D$85,MATCH($C26,'Fixed inputs'!$B$81:$B$85,0)))</f>
        <v>3.7204595511637593E-2</v>
      </c>
      <c r="P26" s="32">
        <f ca="1">IF(L26="","",N26*(1/(INDIRECT($L26))/INDEX('Fixed inputs'!$D$81:$D$85,MATCH($C26,'Fixed inputs'!$B$81:$B$85,0))))</f>
        <v>9.2754777070063688E-2</v>
      </c>
      <c r="Q26" s="33">
        <f t="shared" ca="1" si="0"/>
        <v>0.12995937258170129</v>
      </c>
      <c r="R26" s="8"/>
      <c r="V26" s="32"/>
    </row>
    <row r="27" spans="3:22" x14ac:dyDescent="0.6">
      <c r="C27" s="22" t="s">
        <v>5</v>
      </c>
      <c r="D27" s="23" t="s">
        <v>33</v>
      </c>
      <c r="E27" s="23">
        <f>'Commodity inputs and calcs'!C52</f>
        <v>2021</v>
      </c>
      <c r="F27" s="24" t="str">
        <f>'Commodity inputs and calcs'!D52</f>
        <v>Q4</v>
      </c>
      <c r="G27" s="15" t="s">
        <v>48</v>
      </c>
      <c r="H27" s="5" t="s">
        <v>88</v>
      </c>
      <c r="I27" s="5" t="s">
        <v>49</v>
      </c>
      <c r="J27" s="38">
        <v>1</v>
      </c>
      <c r="K27" s="15" t="s">
        <v>48</v>
      </c>
      <c r="L27" s="5" t="s">
        <v>90</v>
      </c>
      <c r="M27" s="5" t="s">
        <v>49</v>
      </c>
      <c r="N27" s="38">
        <v>2.33</v>
      </c>
      <c r="O27" s="31">
        <f ca="1">IF(H27="","",J27*(1/INDIRECT($H27))/INDEX('Fixed inputs'!$D$81:$D$85,MATCH($C27,'Fixed inputs'!$B$81:$B$85,0)))</f>
        <v>3.7204595511637593E-2</v>
      </c>
      <c r="P27" s="32">
        <f ca="1">IF(L27="","",N27*(1/(INDIRECT($L27))/INDEX('Fixed inputs'!$D$81:$D$85,MATCH($C27,'Fixed inputs'!$B$81:$B$85,0))))</f>
        <v>9.2754777070063688E-2</v>
      </c>
      <c r="Q27" s="33">
        <f t="shared" ca="1" si="0"/>
        <v>0.12995937258170129</v>
      </c>
      <c r="R27" s="8"/>
      <c r="V27" s="32"/>
    </row>
    <row r="28" spans="3:22" x14ac:dyDescent="0.6">
      <c r="C28" s="22" t="s">
        <v>5</v>
      </c>
      <c r="D28" s="23" t="s">
        <v>33</v>
      </c>
      <c r="E28" s="23">
        <f>'Commodity inputs and calcs'!C53</f>
        <v>2022</v>
      </c>
      <c r="F28" s="24" t="str">
        <f>'Commodity inputs and calcs'!D53</f>
        <v>Q1</v>
      </c>
      <c r="G28" s="15" t="s">
        <v>48</v>
      </c>
      <c r="H28" s="5" t="s">
        <v>88</v>
      </c>
      <c r="I28" s="5" t="s">
        <v>49</v>
      </c>
      <c r="J28" s="38">
        <v>1</v>
      </c>
      <c r="K28" s="15" t="s">
        <v>48</v>
      </c>
      <c r="L28" s="5" t="s">
        <v>90</v>
      </c>
      <c r="M28" s="5" t="s">
        <v>49</v>
      </c>
      <c r="N28" s="38">
        <v>2.33</v>
      </c>
      <c r="O28" s="31">
        <f ca="1">IF(H28="","",J28*(1/INDIRECT($H28))/INDEX('Fixed inputs'!$D$81:$D$85,MATCH($C28,'Fixed inputs'!$B$81:$B$85,0)))</f>
        <v>3.7204595511637593E-2</v>
      </c>
      <c r="P28" s="32">
        <f ca="1">IF(L28="","",N28*(1/(INDIRECT($L28))/INDEX('Fixed inputs'!$D$81:$D$85,MATCH($C28,'Fixed inputs'!$B$81:$B$85,0))))</f>
        <v>9.2754777070063688E-2</v>
      </c>
      <c r="Q28" s="33">
        <f t="shared" ca="1" si="0"/>
        <v>0.12995937258170129</v>
      </c>
      <c r="R28" s="8"/>
      <c r="V28" s="32"/>
    </row>
    <row r="29" spans="3:22" x14ac:dyDescent="0.6">
      <c r="C29" s="22" t="s">
        <v>5</v>
      </c>
      <c r="D29" s="23" t="s">
        <v>33</v>
      </c>
      <c r="E29" s="23">
        <f>'Commodity inputs and calcs'!C54</f>
        <v>2022</v>
      </c>
      <c r="F29" s="24" t="str">
        <f>'Commodity inputs and calcs'!D54</f>
        <v>Q2</v>
      </c>
      <c r="G29" s="15" t="s">
        <v>48</v>
      </c>
      <c r="H29" s="5" t="s">
        <v>88</v>
      </c>
      <c r="I29" s="5" t="s">
        <v>49</v>
      </c>
      <c r="J29" s="38">
        <v>1</v>
      </c>
      <c r="K29" s="15" t="s">
        <v>48</v>
      </c>
      <c r="L29" s="5" t="s">
        <v>90</v>
      </c>
      <c r="M29" s="5" t="s">
        <v>49</v>
      </c>
      <c r="N29" s="38">
        <v>2.33</v>
      </c>
      <c r="O29" s="31">
        <f ca="1">IF(H29="","",J29*(1/INDIRECT($H29))/INDEX('Fixed inputs'!$D$81:$D$85,MATCH($C29,'Fixed inputs'!$B$81:$B$85,0)))</f>
        <v>3.7204595511637593E-2</v>
      </c>
      <c r="P29" s="32">
        <f ca="1">IF(L29="","",N29*(1/(INDIRECT($L29))/INDEX('Fixed inputs'!$D$81:$D$85,MATCH($C29,'Fixed inputs'!$B$81:$B$85,0))))</f>
        <v>9.2754777070063688E-2</v>
      </c>
      <c r="Q29" s="33">
        <f t="shared" ca="1" si="0"/>
        <v>0.12995937258170129</v>
      </c>
      <c r="R29" s="8"/>
      <c r="V29" s="32"/>
    </row>
    <row r="30" spans="3:22" x14ac:dyDescent="0.6">
      <c r="C30" s="22" t="s">
        <v>5</v>
      </c>
      <c r="D30" s="23" t="s">
        <v>33</v>
      </c>
      <c r="E30" s="23">
        <f>'Commodity inputs and calcs'!C55</f>
        <v>2022</v>
      </c>
      <c r="F30" s="24" t="str">
        <f>'Commodity inputs and calcs'!D55</f>
        <v>Q3</v>
      </c>
      <c r="G30" s="15" t="s">
        <v>48</v>
      </c>
      <c r="H30" s="5" t="s">
        <v>88</v>
      </c>
      <c r="I30" s="5" t="s">
        <v>49</v>
      </c>
      <c r="J30" s="38">
        <v>1</v>
      </c>
      <c r="K30" s="15" t="s">
        <v>48</v>
      </c>
      <c r="L30" s="5" t="s">
        <v>90</v>
      </c>
      <c r="M30" s="5" t="s">
        <v>49</v>
      </c>
      <c r="N30" s="38">
        <v>2.33</v>
      </c>
      <c r="O30" s="31">
        <f ca="1">IF(H30="","",J30*(1/INDIRECT($H30))/INDEX('Fixed inputs'!$D$81:$D$85,MATCH($C30,'Fixed inputs'!$B$81:$B$85,0)))</f>
        <v>3.7204595511637593E-2</v>
      </c>
      <c r="P30" s="32">
        <f ca="1">IF(L30="","",N30*(1/(INDIRECT($L30))/INDEX('Fixed inputs'!$D$81:$D$85,MATCH($C30,'Fixed inputs'!$B$81:$B$85,0))))</f>
        <v>9.2754777070063688E-2</v>
      </c>
      <c r="Q30" s="33">
        <f t="shared" ca="1" si="0"/>
        <v>0.12995937258170129</v>
      </c>
      <c r="R30" s="8"/>
      <c r="V30" s="32"/>
    </row>
    <row r="31" spans="3:22" x14ac:dyDescent="0.6">
      <c r="C31" s="22" t="s">
        <v>5</v>
      </c>
      <c r="D31" s="23" t="s">
        <v>33</v>
      </c>
      <c r="E31" s="23">
        <f>'Commodity inputs and calcs'!C56</f>
        <v>2022</v>
      </c>
      <c r="F31" s="24" t="str">
        <f>'Commodity inputs and calcs'!D56</f>
        <v>Q4</v>
      </c>
      <c r="G31" s="15" t="s">
        <v>48</v>
      </c>
      <c r="H31" s="5" t="s">
        <v>88</v>
      </c>
      <c r="I31" s="5" t="s">
        <v>49</v>
      </c>
      <c r="J31" s="38">
        <v>1</v>
      </c>
      <c r="K31" s="15" t="s">
        <v>48</v>
      </c>
      <c r="L31" s="5" t="s">
        <v>90</v>
      </c>
      <c r="M31" s="5" t="s">
        <v>49</v>
      </c>
      <c r="N31" s="38">
        <v>2.33</v>
      </c>
      <c r="O31" s="31">
        <f ca="1">IF(H31="","",J31*(1/INDIRECT($H31))/INDEX('Fixed inputs'!$D$81:$D$85,MATCH($C31,'Fixed inputs'!$B$81:$B$85,0)))</f>
        <v>3.7204595511637593E-2</v>
      </c>
      <c r="P31" s="32">
        <f ca="1">IF(L31="","",N31*(1/(INDIRECT($L31))/INDEX('Fixed inputs'!$D$81:$D$85,MATCH($C31,'Fixed inputs'!$B$81:$B$85,0))))</f>
        <v>9.2754777070063688E-2</v>
      </c>
      <c r="Q31" s="33">
        <f t="shared" ca="1" si="0"/>
        <v>0.12995937258170129</v>
      </c>
      <c r="R31" s="8"/>
      <c r="V31" s="32"/>
    </row>
    <row r="32" spans="3:22" x14ac:dyDescent="0.6">
      <c r="C32" s="22" t="s">
        <v>5</v>
      </c>
      <c r="D32" s="23" t="s">
        <v>33</v>
      </c>
      <c r="E32" s="23">
        <f>'Commodity inputs and calcs'!C57</f>
        <v>2023</v>
      </c>
      <c r="F32" s="24" t="str">
        <f>'Commodity inputs and calcs'!D57</f>
        <v>Q1</v>
      </c>
      <c r="G32" s="15" t="s">
        <v>48</v>
      </c>
      <c r="H32" s="5" t="s">
        <v>88</v>
      </c>
      <c r="I32" s="5" t="s">
        <v>49</v>
      </c>
      <c r="J32" s="38">
        <v>50</v>
      </c>
      <c r="K32" s="15" t="s">
        <v>48</v>
      </c>
      <c r="L32" s="5" t="s">
        <v>90</v>
      </c>
      <c r="M32" s="5" t="s">
        <v>49</v>
      </c>
      <c r="N32" s="38">
        <v>10</v>
      </c>
      <c r="O32" s="31">
        <f ca="1">IF(H32="","",J32*(1/INDIRECT($H32))/INDEX('Fixed inputs'!$D$81:$D$85,MATCH($C32,'Fixed inputs'!$B$81:$B$85,0)))</f>
        <v>1.86022977558188</v>
      </c>
      <c r="P32" s="32">
        <f ca="1">IF(L32="","",N32*(1/(INDIRECT($L32))/INDEX('Fixed inputs'!$D$81:$D$85,MATCH($C32,'Fixed inputs'!$B$81:$B$85,0))))</f>
        <v>0.39808917197452226</v>
      </c>
      <c r="Q32" s="33">
        <f t="shared" ca="1" si="0"/>
        <v>2.2583189475564023</v>
      </c>
      <c r="R32" s="8"/>
      <c r="V32" s="32"/>
    </row>
    <row r="33" spans="3:22" x14ac:dyDescent="0.6">
      <c r="C33" s="22" t="s">
        <v>5</v>
      </c>
      <c r="D33" s="23" t="s">
        <v>33</v>
      </c>
      <c r="E33" s="23">
        <f>'Commodity inputs and calcs'!C58</f>
        <v>2023</v>
      </c>
      <c r="F33" s="24" t="str">
        <f>'Commodity inputs and calcs'!D58</f>
        <v>Q2</v>
      </c>
      <c r="G33" s="15" t="s">
        <v>48</v>
      </c>
      <c r="H33" s="5" t="s">
        <v>88</v>
      </c>
      <c r="I33" s="5" t="s">
        <v>49</v>
      </c>
      <c r="J33" s="38">
        <v>50</v>
      </c>
      <c r="K33" s="15" t="s">
        <v>48</v>
      </c>
      <c r="L33" s="5" t="s">
        <v>90</v>
      </c>
      <c r="M33" s="5" t="s">
        <v>49</v>
      </c>
      <c r="N33" s="38">
        <v>10</v>
      </c>
      <c r="O33" s="31">
        <f ca="1">IF(H33="","",J33*(1/INDIRECT($H33))/INDEX('Fixed inputs'!$D$81:$D$85,MATCH($C33,'Fixed inputs'!$B$81:$B$85,0)))</f>
        <v>1.86022977558188</v>
      </c>
      <c r="P33" s="32">
        <f ca="1">IF(L33="","",N33*(1/(INDIRECT($L33))/INDEX('Fixed inputs'!$D$81:$D$85,MATCH($C33,'Fixed inputs'!$B$81:$B$85,0))))</f>
        <v>0.39808917197452226</v>
      </c>
      <c r="Q33" s="33">
        <f t="shared" ca="1" si="0"/>
        <v>2.2583189475564023</v>
      </c>
      <c r="R33" s="8"/>
      <c r="V33" s="32"/>
    </row>
    <row r="34" spans="3:22" x14ac:dyDescent="0.6">
      <c r="C34" s="22" t="s">
        <v>5</v>
      </c>
      <c r="D34" s="23" t="s">
        <v>33</v>
      </c>
      <c r="E34" s="23">
        <f>'Commodity inputs and calcs'!C59</f>
        <v>2023</v>
      </c>
      <c r="F34" s="24" t="str">
        <f>'Commodity inputs and calcs'!D59</f>
        <v>Q3</v>
      </c>
      <c r="G34" s="15" t="s">
        <v>48</v>
      </c>
      <c r="H34" s="5" t="s">
        <v>88</v>
      </c>
      <c r="I34" s="5" t="s">
        <v>49</v>
      </c>
      <c r="J34" s="38">
        <v>50</v>
      </c>
      <c r="K34" s="15" t="s">
        <v>48</v>
      </c>
      <c r="L34" s="5" t="s">
        <v>90</v>
      </c>
      <c r="M34" s="5" t="s">
        <v>49</v>
      </c>
      <c r="N34" s="38">
        <v>10</v>
      </c>
      <c r="O34" s="31">
        <f ca="1">IF(H34="","",J34*(1/INDIRECT($H34))/INDEX('Fixed inputs'!$D$81:$D$85,MATCH($C34,'Fixed inputs'!$B$81:$B$85,0)))</f>
        <v>1.86022977558188</v>
      </c>
      <c r="P34" s="32">
        <f ca="1">IF(L34="","",N34*(1/(INDIRECT($L34))/INDEX('Fixed inputs'!$D$81:$D$85,MATCH($C34,'Fixed inputs'!$B$81:$B$85,0))))</f>
        <v>0.39808917197452226</v>
      </c>
      <c r="Q34" s="33">
        <f t="shared" ca="1" si="0"/>
        <v>2.2583189475564023</v>
      </c>
      <c r="R34" s="8"/>
      <c r="V34" s="32"/>
    </row>
    <row r="35" spans="3:22" x14ac:dyDescent="0.6">
      <c r="C35" s="22" t="s">
        <v>5</v>
      </c>
      <c r="D35" s="23" t="s">
        <v>33</v>
      </c>
      <c r="E35" s="23">
        <f>'Commodity inputs and calcs'!C60</f>
        <v>2023</v>
      </c>
      <c r="F35" s="24" t="str">
        <f>'Commodity inputs and calcs'!D60</f>
        <v>Q4</v>
      </c>
      <c r="G35" s="15" t="s">
        <v>48</v>
      </c>
      <c r="H35" s="5" t="s">
        <v>88</v>
      </c>
      <c r="I35" s="5" t="s">
        <v>49</v>
      </c>
      <c r="J35" s="38">
        <v>50</v>
      </c>
      <c r="K35" s="15" t="s">
        <v>48</v>
      </c>
      <c r="L35" s="5" t="s">
        <v>90</v>
      </c>
      <c r="M35" s="5" t="s">
        <v>49</v>
      </c>
      <c r="N35" s="38">
        <v>10</v>
      </c>
      <c r="O35" s="31">
        <f ca="1">IF(H35="","",J35*(1/INDIRECT($H35))/INDEX('Fixed inputs'!$D$81:$D$85,MATCH($C35,'Fixed inputs'!$B$81:$B$85,0)))</f>
        <v>1.86022977558188</v>
      </c>
      <c r="P35" s="32">
        <f ca="1">IF(L35="","",N35*(1/(INDIRECT($L35))/INDEX('Fixed inputs'!$D$81:$D$85,MATCH($C35,'Fixed inputs'!$B$81:$B$85,0))))</f>
        <v>0.39808917197452226</v>
      </c>
      <c r="Q35" s="33">
        <f t="shared" ca="1" si="0"/>
        <v>2.2583189475564023</v>
      </c>
      <c r="R35" s="8"/>
      <c r="V35" s="32"/>
    </row>
    <row r="36" spans="3:22" x14ac:dyDescent="0.6">
      <c r="C36" s="22" t="s">
        <v>5</v>
      </c>
      <c r="D36" s="23" t="s">
        <v>33</v>
      </c>
      <c r="E36" s="23">
        <f>'Commodity inputs and calcs'!C61</f>
        <v>2024</v>
      </c>
      <c r="F36" s="24" t="str">
        <f>'Commodity inputs and calcs'!D61</f>
        <v>Q1</v>
      </c>
      <c r="G36" s="15" t="s">
        <v>48</v>
      </c>
      <c r="H36" s="5" t="s">
        <v>88</v>
      </c>
      <c r="I36" s="5" t="s">
        <v>49</v>
      </c>
      <c r="J36" s="38">
        <v>50</v>
      </c>
      <c r="K36" s="15" t="s">
        <v>48</v>
      </c>
      <c r="L36" s="5" t="s">
        <v>90</v>
      </c>
      <c r="M36" s="5" t="s">
        <v>49</v>
      </c>
      <c r="N36" s="38">
        <v>10</v>
      </c>
      <c r="O36" s="31">
        <f ca="1">IF(H36="","",J36*(1/INDIRECT($H36))/INDEX('Fixed inputs'!$D$81:$D$85,MATCH($C36,'Fixed inputs'!$B$81:$B$85,0)))</f>
        <v>1.86022977558188</v>
      </c>
      <c r="P36" s="32">
        <f ca="1">IF(L36="","",N36*(1/(INDIRECT($L36))/INDEX('Fixed inputs'!$D$81:$D$85,MATCH($C36,'Fixed inputs'!$B$81:$B$85,0))))</f>
        <v>0.39808917197452226</v>
      </c>
      <c r="Q36" s="33">
        <f t="shared" ca="1" si="0"/>
        <v>2.2583189475564023</v>
      </c>
      <c r="R36" s="8"/>
      <c r="V36" s="32"/>
    </row>
    <row r="37" spans="3:22" x14ac:dyDescent="0.6">
      <c r="C37" s="22" t="s">
        <v>5</v>
      </c>
      <c r="D37" s="23" t="s">
        <v>33</v>
      </c>
      <c r="E37" s="23">
        <f>'Commodity inputs and calcs'!C62</f>
        <v>2024</v>
      </c>
      <c r="F37" s="24" t="str">
        <f>'Commodity inputs and calcs'!D62</f>
        <v>Q2</v>
      </c>
      <c r="G37" s="15" t="s">
        <v>48</v>
      </c>
      <c r="H37" s="5" t="s">
        <v>88</v>
      </c>
      <c r="I37" s="5" t="s">
        <v>49</v>
      </c>
      <c r="J37" s="38">
        <v>50</v>
      </c>
      <c r="K37" s="15" t="s">
        <v>48</v>
      </c>
      <c r="L37" s="5" t="s">
        <v>90</v>
      </c>
      <c r="M37" s="5" t="s">
        <v>49</v>
      </c>
      <c r="N37" s="38">
        <v>10</v>
      </c>
      <c r="O37" s="31">
        <f ca="1">IF(H37="","",J37*(1/INDIRECT($H37))/INDEX('Fixed inputs'!$D$81:$D$85,MATCH($C37,'Fixed inputs'!$B$81:$B$85,0)))</f>
        <v>1.86022977558188</v>
      </c>
      <c r="P37" s="32">
        <f ca="1">IF(L37="","",N37*(1/(INDIRECT($L37))/INDEX('Fixed inputs'!$D$81:$D$85,MATCH($C37,'Fixed inputs'!$B$81:$B$85,0))))</f>
        <v>0.39808917197452226</v>
      </c>
      <c r="Q37" s="33">
        <f t="shared" ca="1" si="0"/>
        <v>2.2583189475564023</v>
      </c>
      <c r="R37" s="8"/>
      <c r="V37" s="32"/>
    </row>
    <row r="38" spans="3:22" x14ac:dyDescent="0.6">
      <c r="C38" s="22" t="s">
        <v>5</v>
      </c>
      <c r="D38" s="23" t="s">
        <v>33</v>
      </c>
      <c r="E38" s="23">
        <f>'Commodity inputs and calcs'!C63</f>
        <v>2024</v>
      </c>
      <c r="F38" s="24" t="str">
        <f>'Commodity inputs and calcs'!D63</f>
        <v>Q3</v>
      </c>
      <c r="G38" s="15" t="s">
        <v>48</v>
      </c>
      <c r="H38" s="5" t="s">
        <v>88</v>
      </c>
      <c r="I38" s="5" t="s">
        <v>49</v>
      </c>
      <c r="J38" s="38">
        <v>50</v>
      </c>
      <c r="K38" s="15" t="s">
        <v>48</v>
      </c>
      <c r="L38" s="5" t="s">
        <v>90</v>
      </c>
      <c r="M38" s="5" t="s">
        <v>49</v>
      </c>
      <c r="N38" s="38">
        <v>10</v>
      </c>
      <c r="O38" s="31">
        <f ca="1">IF(H38="","",J38*(1/INDIRECT($H38))/INDEX('Fixed inputs'!$D$81:$D$85,MATCH($C38,'Fixed inputs'!$B$81:$B$85,0)))</f>
        <v>1.86022977558188</v>
      </c>
      <c r="P38" s="32">
        <f ca="1">IF(L38="","",N38*(1/(INDIRECT($L38))/INDEX('Fixed inputs'!$D$81:$D$85,MATCH($C38,'Fixed inputs'!$B$81:$B$85,0))))</f>
        <v>0.39808917197452226</v>
      </c>
      <c r="Q38" s="33">
        <f t="shared" ca="1" si="0"/>
        <v>2.2583189475564023</v>
      </c>
      <c r="R38" s="8"/>
      <c r="V38" s="32"/>
    </row>
    <row r="39" spans="3:22" x14ac:dyDescent="0.6">
      <c r="C39" s="22" t="s">
        <v>5</v>
      </c>
      <c r="D39" s="23" t="s">
        <v>33</v>
      </c>
      <c r="E39" s="23">
        <f>'Commodity inputs and calcs'!C64</f>
        <v>2024</v>
      </c>
      <c r="F39" s="24" t="str">
        <f>'Commodity inputs and calcs'!D64</f>
        <v>Q4</v>
      </c>
      <c r="G39" s="15" t="s">
        <v>48</v>
      </c>
      <c r="H39" s="5" t="s">
        <v>88</v>
      </c>
      <c r="I39" s="5" t="s">
        <v>49</v>
      </c>
      <c r="J39" s="38">
        <v>50</v>
      </c>
      <c r="K39" s="15" t="s">
        <v>48</v>
      </c>
      <c r="L39" s="5" t="s">
        <v>90</v>
      </c>
      <c r="M39" s="5" t="s">
        <v>49</v>
      </c>
      <c r="N39" s="38">
        <v>10</v>
      </c>
      <c r="O39" s="31">
        <f ca="1">IF(H39="","",J39*(1/INDIRECT($H39))/INDEX('Fixed inputs'!$D$81:$D$85,MATCH($C39,'Fixed inputs'!$B$81:$B$85,0)))</f>
        <v>1.86022977558188</v>
      </c>
      <c r="P39" s="32">
        <f ca="1">IF(L39="","",N39*(1/(INDIRECT($L39))/INDEX('Fixed inputs'!$D$81:$D$85,MATCH($C39,'Fixed inputs'!$B$81:$B$85,0))))</f>
        <v>0.39808917197452226</v>
      </c>
      <c r="Q39" s="33">
        <f t="shared" ca="1" si="0"/>
        <v>2.2583189475564023</v>
      </c>
      <c r="R39" s="8"/>
      <c r="V39" s="32"/>
    </row>
    <row r="40" spans="3:22" x14ac:dyDescent="0.6">
      <c r="C40" s="22" t="s">
        <v>5</v>
      </c>
      <c r="D40" s="23" t="s">
        <v>33</v>
      </c>
      <c r="E40" s="23">
        <f>'Commodity inputs and calcs'!C65</f>
        <v>2025</v>
      </c>
      <c r="F40" s="24" t="str">
        <f>'Commodity inputs and calcs'!D65</f>
        <v>Q1</v>
      </c>
      <c r="G40" s="15" t="s">
        <v>48</v>
      </c>
      <c r="H40" s="5" t="s">
        <v>88</v>
      </c>
      <c r="I40" s="5" t="s">
        <v>49</v>
      </c>
      <c r="J40" s="38">
        <v>50</v>
      </c>
      <c r="K40" s="15" t="s">
        <v>48</v>
      </c>
      <c r="L40" s="5" t="s">
        <v>90</v>
      </c>
      <c r="M40" s="5" t="s">
        <v>49</v>
      </c>
      <c r="N40" s="38">
        <v>10</v>
      </c>
      <c r="O40" s="31">
        <f ca="1">IF(H40="","",J40*(1/INDIRECT($H40))/INDEX('Fixed inputs'!$D$81:$D$85,MATCH($C40,'Fixed inputs'!$B$81:$B$85,0)))</f>
        <v>1.86022977558188</v>
      </c>
      <c r="P40" s="32">
        <f ca="1">IF(L40="","",N40*(1/(INDIRECT($L40))/INDEX('Fixed inputs'!$D$81:$D$85,MATCH($C40,'Fixed inputs'!$B$81:$B$85,0))))</f>
        <v>0.39808917197452226</v>
      </c>
      <c r="Q40" s="33">
        <f t="shared" ca="1" si="0"/>
        <v>2.2583189475564023</v>
      </c>
      <c r="R40" s="8"/>
      <c r="V40" s="32"/>
    </row>
    <row r="41" spans="3:22" x14ac:dyDescent="0.6">
      <c r="C41" s="22" t="s">
        <v>5</v>
      </c>
      <c r="D41" s="23" t="s">
        <v>33</v>
      </c>
      <c r="E41" s="23">
        <f>'Commodity inputs and calcs'!C66</f>
        <v>2025</v>
      </c>
      <c r="F41" s="24" t="str">
        <f>'Commodity inputs and calcs'!D66</f>
        <v>Q2</v>
      </c>
      <c r="G41" s="15" t="s">
        <v>48</v>
      </c>
      <c r="H41" s="5" t="s">
        <v>88</v>
      </c>
      <c r="I41" s="5" t="s">
        <v>49</v>
      </c>
      <c r="J41" s="38">
        <v>50</v>
      </c>
      <c r="K41" s="15" t="s">
        <v>48</v>
      </c>
      <c r="L41" s="5" t="s">
        <v>90</v>
      </c>
      <c r="M41" s="5" t="s">
        <v>49</v>
      </c>
      <c r="N41" s="38">
        <v>10</v>
      </c>
      <c r="O41" s="31">
        <f ca="1">IF(H41="","",J41*(1/INDIRECT($H41))/INDEX('Fixed inputs'!$D$81:$D$85,MATCH($C41,'Fixed inputs'!$B$81:$B$85,0)))</f>
        <v>1.86022977558188</v>
      </c>
      <c r="P41" s="32">
        <f ca="1">IF(L41="","",N41*(1/(INDIRECT($L41))/INDEX('Fixed inputs'!$D$81:$D$85,MATCH($C41,'Fixed inputs'!$B$81:$B$85,0))))</f>
        <v>0.39808917197452226</v>
      </c>
      <c r="Q41" s="33">
        <f t="shared" ca="1" si="0"/>
        <v>2.2583189475564023</v>
      </c>
      <c r="R41" s="8"/>
      <c r="V41" s="32"/>
    </row>
    <row r="42" spans="3:22" x14ac:dyDescent="0.6">
      <c r="C42" s="22" t="s">
        <v>5</v>
      </c>
      <c r="D42" s="23" t="s">
        <v>33</v>
      </c>
      <c r="E42" s="23">
        <f>'Commodity inputs and calcs'!C67</f>
        <v>2025</v>
      </c>
      <c r="F42" s="24" t="str">
        <f>'Commodity inputs and calcs'!D67</f>
        <v>Q3</v>
      </c>
      <c r="G42" s="15" t="s">
        <v>48</v>
      </c>
      <c r="H42" s="5" t="s">
        <v>88</v>
      </c>
      <c r="I42" s="5" t="s">
        <v>49</v>
      </c>
      <c r="J42" s="38">
        <v>50</v>
      </c>
      <c r="K42" s="15" t="s">
        <v>48</v>
      </c>
      <c r="L42" s="5" t="s">
        <v>90</v>
      </c>
      <c r="M42" s="5" t="s">
        <v>49</v>
      </c>
      <c r="N42" s="38">
        <v>10</v>
      </c>
      <c r="O42" s="31">
        <f ca="1">IF(H42="","",J42*(1/INDIRECT($H42))/INDEX('Fixed inputs'!$D$81:$D$85,MATCH($C42,'Fixed inputs'!$B$81:$B$85,0)))</f>
        <v>1.86022977558188</v>
      </c>
      <c r="P42" s="32">
        <f ca="1">IF(L42="","",N42*(1/(INDIRECT($L42))/INDEX('Fixed inputs'!$D$81:$D$85,MATCH($C42,'Fixed inputs'!$B$81:$B$85,0))))</f>
        <v>0.39808917197452226</v>
      </c>
      <c r="Q42" s="33">
        <f t="shared" ca="1" si="0"/>
        <v>2.2583189475564023</v>
      </c>
      <c r="R42" s="8"/>
      <c r="V42" s="32"/>
    </row>
    <row r="43" spans="3:22" x14ac:dyDescent="0.6">
      <c r="C43" s="22" t="s">
        <v>5</v>
      </c>
      <c r="D43" s="23" t="s">
        <v>33</v>
      </c>
      <c r="E43" s="23">
        <f>'Commodity inputs and calcs'!C68</f>
        <v>2025</v>
      </c>
      <c r="F43" s="24" t="str">
        <f>'Commodity inputs and calcs'!D68</f>
        <v>Q4</v>
      </c>
      <c r="G43" s="15" t="s">
        <v>48</v>
      </c>
      <c r="H43" s="5" t="s">
        <v>88</v>
      </c>
      <c r="I43" s="5" t="s">
        <v>49</v>
      </c>
      <c r="J43" s="38">
        <v>50</v>
      </c>
      <c r="K43" s="15" t="s">
        <v>48</v>
      </c>
      <c r="L43" s="5" t="s">
        <v>90</v>
      </c>
      <c r="M43" s="5" t="s">
        <v>49</v>
      </c>
      <c r="N43" s="38">
        <v>10</v>
      </c>
      <c r="O43" s="31">
        <f ca="1">IF(H43="","",J43*(1/INDIRECT($H43))/INDEX('Fixed inputs'!$D$81:$D$85,MATCH($C43,'Fixed inputs'!$B$81:$B$85,0)))</f>
        <v>1.86022977558188</v>
      </c>
      <c r="P43" s="32">
        <f ca="1">IF(L43="","",N43*(1/(INDIRECT($L43))/INDEX('Fixed inputs'!$D$81:$D$85,MATCH($C43,'Fixed inputs'!$B$81:$B$85,0))))</f>
        <v>0.39808917197452226</v>
      </c>
      <c r="Q43" s="33">
        <f t="shared" ca="1" si="0"/>
        <v>2.2583189475564023</v>
      </c>
      <c r="R43" s="8"/>
      <c r="V43" s="32"/>
    </row>
    <row r="44" spans="3:22" x14ac:dyDescent="0.6">
      <c r="C44" s="22" t="s">
        <v>5</v>
      </c>
      <c r="D44" s="23" t="s">
        <v>33</v>
      </c>
      <c r="E44" s="23">
        <f>'Commodity inputs and calcs'!C69</f>
        <v>2026</v>
      </c>
      <c r="F44" s="24" t="str">
        <f>'Commodity inputs and calcs'!D69</f>
        <v>Q1</v>
      </c>
      <c r="G44" s="15" t="s">
        <v>48</v>
      </c>
      <c r="H44" s="5" t="s">
        <v>88</v>
      </c>
      <c r="I44" s="5" t="s">
        <v>49</v>
      </c>
      <c r="J44" s="38">
        <v>50</v>
      </c>
      <c r="K44" s="15" t="s">
        <v>48</v>
      </c>
      <c r="L44" s="5" t="s">
        <v>90</v>
      </c>
      <c r="M44" s="5" t="s">
        <v>49</v>
      </c>
      <c r="N44" s="38">
        <v>10</v>
      </c>
      <c r="O44" s="31">
        <f ca="1">IF(H44="","",J44*(1/INDIRECT($H44))/INDEX('Fixed inputs'!$D$81:$D$85,MATCH($C44,'Fixed inputs'!$B$81:$B$85,0)))</f>
        <v>1.86022977558188</v>
      </c>
      <c r="P44" s="32">
        <f ca="1">IF(L44="","",N44*(1/(INDIRECT($L44))/INDEX('Fixed inputs'!$D$81:$D$85,MATCH($C44,'Fixed inputs'!$B$81:$B$85,0))))</f>
        <v>0.39808917197452226</v>
      </c>
      <c r="Q44" s="33">
        <f t="shared" ca="1" si="0"/>
        <v>2.2583189475564023</v>
      </c>
      <c r="R44" s="8"/>
      <c r="V44" s="32"/>
    </row>
    <row r="45" spans="3:22" x14ac:dyDescent="0.6">
      <c r="C45" s="22" t="s">
        <v>5</v>
      </c>
      <c r="D45" s="23" t="s">
        <v>33</v>
      </c>
      <c r="E45" s="23">
        <f>'Commodity inputs and calcs'!C70</f>
        <v>2026</v>
      </c>
      <c r="F45" s="24" t="str">
        <f>'Commodity inputs and calcs'!D70</f>
        <v>Q2</v>
      </c>
      <c r="G45" s="15" t="s">
        <v>48</v>
      </c>
      <c r="H45" s="5" t="s">
        <v>88</v>
      </c>
      <c r="I45" s="5" t="s">
        <v>49</v>
      </c>
      <c r="J45" s="38">
        <v>50</v>
      </c>
      <c r="K45" s="15" t="s">
        <v>48</v>
      </c>
      <c r="L45" s="5" t="s">
        <v>90</v>
      </c>
      <c r="M45" s="5" t="s">
        <v>49</v>
      </c>
      <c r="N45" s="38">
        <v>10</v>
      </c>
      <c r="O45" s="31">
        <f ca="1">IF(H45="","",J45*(1/INDIRECT($H45))/INDEX('Fixed inputs'!$D$81:$D$85,MATCH($C45,'Fixed inputs'!$B$81:$B$85,0)))</f>
        <v>1.86022977558188</v>
      </c>
      <c r="P45" s="32">
        <f ca="1">IF(L45="","",N45*(1/(INDIRECT($L45))/INDEX('Fixed inputs'!$D$81:$D$85,MATCH($C45,'Fixed inputs'!$B$81:$B$85,0))))</f>
        <v>0.39808917197452226</v>
      </c>
      <c r="Q45" s="33">
        <f t="shared" ca="1" si="0"/>
        <v>2.2583189475564023</v>
      </c>
      <c r="R45" s="8"/>
      <c r="V45" s="32"/>
    </row>
    <row r="46" spans="3:22" x14ac:dyDescent="0.6">
      <c r="C46" s="22" t="s">
        <v>5</v>
      </c>
      <c r="D46" s="23" t="s">
        <v>33</v>
      </c>
      <c r="E46" s="23">
        <f>'Commodity inputs and calcs'!C71</f>
        <v>2026</v>
      </c>
      <c r="F46" s="24" t="str">
        <f>'Commodity inputs and calcs'!D71</f>
        <v>Q3</v>
      </c>
      <c r="G46" s="15" t="s">
        <v>48</v>
      </c>
      <c r="H46" s="5" t="s">
        <v>88</v>
      </c>
      <c r="I46" s="5" t="s">
        <v>49</v>
      </c>
      <c r="J46" s="38">
        <v>50</v>
      </c>
      <c r="K46" s="15" t="s">
        <v>48</v>
      </c>
      <c r="L46" s="5" t="s">
        <v>90</v>
      </c>
      <c r="M46" s="5" t="s">
        <v>49</v>
      </c>
      <c r="N46" s="38">
        <v>10</v>
      </c>
      <c r="O46" s="31">
        <f ca="1">IF(H46="","",J46*(1/INDIRECT($H46))/INDEX('Fixed inputs'!$D$81:$D$85,MATCH($C46,'Fixed inputs'!$B$81:$B$85,0)))</f>
        <v>1.86022977558188</v>
      </c>
      <c r="P46" s="32">
        <f ca="1">IF(L46="","",N46*(1/(INDIRECT($L46))/INDEX('Fixed inputs'!$D$81:$D$85,MATCH($C46,'Fixed inputs'!$B$81:$B$85,0))))</f>
        <v>0.39808917197452226</v>
      </c>
      <c r="Q46" s="33">
        <f t="shared" ca="1" si="0"/>
        <v>2.2583189475564023</v>
      </c>
      <c r="R46" s="8"/>
      <c r="V46" s="32"/>
    </row>
    <row r="47" spans="3:22" x14ac:dyDescent="0.6">
      <c r="C47" s="22" t="s">
        <v>5</v>
      </c>
      <c r="D47" s="23" t="s">
        <v>33</v>
      </c>
      <c r="E47" s="23">
        <f>'Commodity inputs and calcs'!C72</f>
        <v>2026</v>
      </c>
      <c r="F47" s="24" t="str">
        <f>'Commodity inputs and calcs'!D72</f>
        <v>Q4</v>
      </c>
      <c r="G47" s="15" t="s">
        <v>48</v>
      </c>
      <c r="H47" s="5" t="s">
        <v>88</v>
      </c>
      <c r="I47" s="5" t="s">
        <v>49</v>
      </c>
      <c r="J47" s="38">
        <v>50</v>
      </c>
      <c r="K47" s="15" t="s">
        <v>48</v>
      </c>
      <c r="L47" s="5" t="s">
        <v>90</v>
      </c>
      <c r="M47" s="5" t="s">
        <v>49</v>
      </c>
      <c r="N47" s="38">
        <v>10</v>
      </c>
      <c r="O47" s="31">
        <f ca="1">IF(H47="","",J47*(1/INDIRECT($H47))/INDEX('Fixed inputs'!$D$81:$D$85,MATCH($C47,'Fixed inputs'!$B$81:$B$85,0)))</f>
        <v>1.86022977558188</v>
      </c>
      <c r="P47" s="32">
        <f ca="1">IF(L47="","",N47*(1/(INDIRECT($L47))/INDEX('Fixed inputs'!$D$81:$D$85,MATCH($C47,'Fixed inputs'!$B$81:$B$85,0))))</f>
        <v>0.39808917197452226</v>
      </c>
      <c r="Q47" s="33">
        <f t="shared" ca="1" si="0"/>
        <v>2.2583189475564023</v>
      </c>
      <c r="R47" s="8"/>
      <c r="V47" s="32"/>
    </row>
    <row r="48" spans="3:22" x14ac:dyDescent="0.6">
      <c r="C48" s="22" t="s">
        <v>5</v>
      </c>
      <c r="D48" s="23" t="s">
        <v>33</v>
      </c>
      <c r="E48" s="23">
        <f>'Commodity inputs and calcs'!C73</f>
        <v>2027</v>
      </c>
      <c r="F48" s="24" t="str">
        <f>'Commodity inputs and calcs'!D73</f>
        <v>Q1</v>
      </c>
      <c r="G48" s="15" t="s">
        <v>48</v>
      </c>
      <c r="H48" s="5" t="s">
        <v>88</v>
      </c>
      <c r="I48" s="5" t="s">
        <v>49</v>
      </c>
      <c r="J48" s="38">
        <v>50</v>
      </c>
      <c r="K48" s="15" t="s">
        <v>48</v>
      </c>
      <c r="L48" s="5" t="s">
        <v>90</v>
      </c>
      <c r="M48" s="5" t="s">
        <v>49</v>
      </c>
      <c r="N48" s="38">
        <v>10</v>
      </c>
      <c r="O48" s="31">
        <f ca="1">IF(H48="","",J48*(1/INDIRECT($H48))/INDEX('Fixed inputs'!$D$81:$D$85,MATCH($C48,'Fixed inputs'!$B$81:$B$85,0)))</f>
        <v>1.86022977558188</v>
      </c>
      <c r="P48" s="32">
        <f ca="1">IF(L48="","",N48*(1/(INDIRECT($L48))/INDEX('Fixed inputs'!$D$81:$D$85,MATCH($C48,'Fixed inputs'!$B$81:$B$85,0))))</f>
        <v>0.39808917197452226</v>
      </c>
      <c r="Q48" s="33">
        <f t="shared" ca="1" si="0"/>
        <v>2.2583189475564023</v>
      </c>
      <c r="R48" s="8"/>
      <c r="V48" s="32"/>
    </row>
    <row r="49" spans="3:22" x14ac:dyDescent="0.6">
      <c r="C49" s="22" t="s">
        <v>5</v>
      </c>
      <c r="D49" s="23" t="s">
        <v>33</v>
      </c>
      <c r="E49" s="23">
        <f>'Commodity inputs and calcs'!C74</f>
        <v>2027</v>
      </c>
      <c r="F49" s="24" t="str">
        <f>'Commodity inputs and calcs'!D74</f>
        <v>Q2</v>
      </c>
      <c r="G49" s="15" t="s">
        <v>48</v>
      </c>
      <c r="H49" s="5" t="s">
        <v>88</v>
      </c>
      <c r="I49" s="5" t="s">
        <v>49</v>
      </c>
      <c r="J49" s="38">
        <v>50</v>
      </c>
      <c r="K49" s="15" t="s">
        <v>48</v>
      </c>
      <c r="L49" s="5" t="s">
        <v>90</v>
      </c>
      <c r="M49" s="5" t="s">
        <v>49</v>
      </c>
      <c r="N49" s="38">
        <v>10</v>
      </c>
      <c r="O49" s="31">
        <f ca="1">IF(H49="","",J49*(1/INDIRECT($H49))/INDEX('Fixed inputs'!$D$81:$D$85,MATCH($C49,'Fixed inputs'!$B$81:$B$85,0)))</f>
        <v>1.86022977558188</v>
      </c>
      <c r="P49" s="32">
        <f ca="1">IF(L49="","",N49*(1/(INDIRECT($L49))/INDEX('Fixed inputs'!$D$81:$D$85,MATCH($C49,'Fixed inputs'!$B$81:$B$85,0))))</f>
        <v>0.39808917197452226</v>
      </c>
      <c r="Q49" s="33">
        <f t="shared" ca="1" si="0"/>
        <v>2.2583189475564023</v>
      </c>
      <c r="R49" s="8"/>
      <c r="V49" s="32"/>
    </row>
    <row r="50" spans="3:22" x14ac:dyDescent="0.6">
      <c r="C50" s="22" t="s">
        <v>5</v>
      </c>
      <c r="D50" s="23" t="s">
        <v>33</v>
      </c>
      <c r="E50" s="23">
        <f>'Commodity inputs and calcs'!C75</f>
        <v>2027</v>
      </c>
      <c r="F50" s="24" t="str">
        <f>'Commodity inputs and calcs'!D75</f>
        <v>Q3</v>
      </c>
      <c r="G50" s="15" t="s">
        <v>48</v>
      </c>
      <c r="H50" s="5" t="s">
        <v>88</v>
      </c>
      <c r="I50" s="5" t="s">
        <v>49</v>
      </c>
      <c r="J50" s="38">
        <v>50</v>
      </c>
      <c r="K50" s="15" t="s">
        <v>48</v>
      </c>
      <c r="L50" s="5" t="s">
        <v>90</v>
      </c>
      <c r="M50" s="5" t="s">
        <v>49</v>
      </c>
      <c r="N50" s="38">
        <v>10</v>
      </c>
      <c r="O50" s="31">
        <f ca="1">IF(H50="","",J50*(1/INDIRECT($H50))/INDEX('Fixed inputs'!$D$81:$D$85,MATCH($C50,'Fixed inputs'!$B$81:$B$85,0)))</f>
        <v>1.86022977558188</v>
      </c>
      <c r="P50" s="32">
        <f ca="1">IF(L50="","",N50*(1/(INDIRECT($L50))/INDEX('Fixed inputs'!$D$81:$D$85,MATCH($C50,'Fixed inputs'!$B$81:$B$85,0))))</f>
        <v>0.39808917197452226</v>
      </c>
      <c r="Q50" s="33">
        <f t="shared" ca="1" si="0"/>
        <v>2.2583189475564023</v>
      </c>
      <c r="R50" s="8"/>
      <c r="V50" s="32"/>
    </row>
    <row r="51" spans="3:22" x14ac:dyDescent="0.6">
      <c r="C51" s="22" t="s">
        <v>5</v>
      </c>
      <c r="D51" s="23" t="s">
        <v>33</v>
      </c>
      <c r="E51" s="23">
        <f>'Commodity inputs and calcs'!C76</f>
        <v>2027</v>
      </c>
      <c r="F51" s="24" t="str">
        <f>'Commodity inputs and calcs'!D76</f>
        <v>Q4</v>
      </c>
      <c r="G51" s="15" t="s">
        <v>48</v>
      </c>
      <c r="H51" s="5" t="s">
        <v>88</v>
      </c>
      <c r="I51" s="5" t="s">
        <v>49</v>
      </c>
      <c r="J51" s="38">
        <v>50</v>
      </c>
      <c r="K51" s="15" t="s">
        <v>48</v>
      </c>
      <c r="L51" s="5" t="s">
        <v>90</v>
      </c>
      <c r="M51" s="5" t="s">
        <v>49</v>
      </c>
      <c r="N51" s="38">
        <v>10</v>
      </c>
      <c r="O51" s="31">
        <f ca="1">IF(H51="","",J51*(1/INDIRECT($H51))/INDEX('Fixed inputs'!$D$81:$D$85,MATCH($C51,'Fixed inputs'!$B$81:$B$85,0)))</f>
        <v>1.86022977558188</v>
      </c>
      <c r="P51" s="32">
        <f ca="1">IF(L51="","",N51*(1/(INDIRECT($L51))/INDEX('Fixed inputs'!$D$81:$D$85,MATCH($C51,'Fixed inputs'!$B$81:$B$85,0))))</f>
        <v>0.39808917197452226</v>
      </c>
      <c r="Q51" s="33">
        <f t="shared" ca="1" si="0"/>
        <v>2.2583189475564023</v>
      </c>
      <c r="R51" s="8"/>
      <c r="V51" s="32"/>
    </row>
    <row r="52" spans="3:22" x14ac:dyDescent="0.6">
      <c r="C52" s="22" t="s">
        <v>5</v>
      </c>
      <c r="D52" s="23" t="s">
        <v>33</v>
      </c>
      <c r="E52" s="23">
        <f>'Commodity inputs and calcs'!C77</f>
        <v>2028</v>
      </c>
      <c r="F52" s="24" t="str">
        <f>'Commodity inputs and calcs'!D77</f>
        <v>Q1</v>
      </c>
      <c r="G52" s="15" t="s">
        <v>48</v>
      </c>
      <c r="H52" s="5" t="s">
        <v>88</v>
      </c>
      <c r="I52" s="5" t="s">
        <v>49</v>
      </c>
      <c r="J52" s="38">
        <v>50</v>
      </c>
      <c r="K52" s="15" t="s">
        <v>48</v>
      </c>
      <c r="L52" s="5" t="s">
        <v>90</v>
      </c>
      <c r="M52" s="5" t="s">
        <v>49</v>
      </c>
      <c r="N52" s="38">
        <v>10</v>
      </c>
      <c r="O52" s="31">
        <f ca="1">IF(H52="","",J52*(1/INDIRECT($H52))/INDEX('Fixed inputs'!$D$81:$D$85,MATCH($C52,'Fixed inputs'!$B$81:$B$85,0)))</f>
        <v>1.86022977558188</v>
      </c>
      <c r="P52" s="32">
        <f ca="1">IF(L52="","",N52*(1/(INDIRECT($L52))/INDEX('Fixed inputs'!$D$81:$D$85,MATCH($C52,'Fixed inputs'!$B$81:$B$85,0))))</f>
        <v>0.39808917197452226</v>
      </c>
      <c r="Q52" s="33">
        <f t="shared" ca="1" si="0"/>
        <v>2.2583189475564023</v>
      </c>
      <c r="R52" s="8"/>
      <c r="V52" s="32"/>
    </row>
    <row r="53" spans="3:22" x14ac:dyDescent="0.6">
      <c r="C53" s="22" t="s">
        <v>5</v>
      </c>
      <c r="D53" s="23" t="s">
        <v>33</v>
      </c>
      <c r="E53" s="23">
        <f>'Commodity inputs and calcs'!C78</f>
        <v>2028</v>
      </c>
      <c r="F53" s="24" t="str">
        <f>'Commodity inputs and calcs'!D78</f>
        <v>Q2</v>
      </c>
      <c r="G53" s="15" t="s">
        <v>48</v>
      </c>
      <c r="H53" s="5" t="s">
        <v>88</v>
      </c>
      <c r="I53" s="5" t="s">
        <v>49</v>
      </c>
      <c r="J53" s="38">
        <v>50</v>
      </c>
      <c r="K53" s="15" t="s">
        <v>48</v>
      </c>
      <c r="L53" s="5" t="s">
        <v>90</v>
      </c>
      <c r="M53" s="5" t="s">
        <v>49</v>
      </c>
      <c r="N53" s="38">
        <v>10</v>
      </c>
      <c r="O53" s="31">
        <f ca="1">IF(H53="","",J53*(1/INDIRECT($H53))/INDEX('Fixed inputs'!$D$81:$D$85,MATCH($C53,'Fixed inputs'!$B$81:$B$85,0)))</f>
        <v>1.86022977558188</v>
      </c>
      <c r="P53" s="32">
        <f ca="1">IF(L53="","",N53*(1/(INDIRECT($L53))/INDEX('Fixed inputs'!$D$81:$D$85,MATCH($C53,'Fixed inputs'!$B$81:$B$85,0))))</f>
        <v>0.39808917197452226</v>
      </c>
      <c r="Q53" s="33">
        <f t="shared" ca="1" si="0"/>
        <v>2.2583189475564023</v>
      </c>
      <c r="R53" s="8"/>
      <c r="V53" s="32"/>
    </row>
    <row r="54" spans="3:22" x14ac:dyDescent="0.6">
      <c r="C54" s="22" t="s">
        <v>5</v>
      </c>
      <c r="D54" s="23" t="s">
        <v>33</v>
      </c>
      <c r="E54" s="23">
        <f>'Commodity inputs and calcs'!C79</f>
        <v>2028</v>
      </c>
      <c r="F54" s="24" t="str">
        <f>'Commodity inputs and calcs'!D79</f>
        <v>Q3</v>
      </c>
      <c r="G54" s="15" t="s">
        <v>48</v>
      </c>
      <c r="H54" s="5" t="s">
        <v>88</v>
      </c>
      <c r="I54" s="5" t="s">
        <v>49</v>
      </c>
      <c r="J54" s="38">
        <v>50</v>
      </c>
      <c r="K54" s="15" t="s">
        <v>48</v>
      </c>
      <c r="L54" s="5" t="s">
        <v>90</v>
      </c>
      <c r="M54" s="5" t="s">
        <v>49</v>
      </c>
      <c r="N54" s="38">
        <v>10</v>
      </c>
      <c r="O54" s="31">
        <f ca="1">IF(H54="","",J54*(1/INDIRECT($H54))/INDEX('Fixed inputs'!$D$81:$D$85,MATCH($C54,'Fixed inputs'!$B$81:$B$85,0)))</f>
        <v>1.86022977558188</v>
      </c>
      <c r="P54" s="32">
        <f ca="1">IF(L54="","",N54*(1/(INDIRECT($L54))/INDEX('Fixed inputs'!$D$81:$D$85,MATCH($C54,'Fixed inputs'!$B$81:$B$85,0))))</f>
        <v>0.39808917197452226</v>
      </c>
      <c r="Q54" s="33">
        <f t="shared" ca="1" si="0"/>
        <v>2.2583189475564023</v>
      </c>
      <c r="R54" s="8"/>
      <c r="V54" s="32"/>
    </row>
    <row r="55" spans="3:22" x14ac:dyDescent="0.6">
      <c r="C55" s="22" t="s">
        <v>5</v>
      </c>
      <c r="D55" s="23" t="s">
        <v>33</v>
      </c>
      <c r="E55" s="23">
        <f>'Commodity inputs and calcs'!C80</f>
        <v>2028</v>
      </c>
      <c r="F55" s="24" t="str">
        <f>'Commodity inputs and calcs'!D80</f>
        <v>Q4</v>
      </c>
      <c r="G55" s="15" t="s">
        <v>48</v>
      </c>
      <c r="H55" s="5" t="s">
        <v>88</v>
      </c>
      <c r="I55" s="5" t="s">
        <v>49</v>
      </c>
      <c r="J55" s="38">
        <v>50</v>
      </c>
      <c r="K55" s="15" t="s">
        <v>48</v>
      </c>
      <c r="L55" s="5" t="s">
        <v>90</v>
      </c>
      <c r="M55" s="5" t="s">
        <v>49</v>
      </c>
      <c r="N55" s="38">
        <v>10</v>
      </c>
      <c r="O55" s="31">
        <f ca="1">IF(H55="","",J55*(1/INDIRECT($H55))/INDEX('Fixed inputs'!$D$81:$D$85,MATCH($C55,'Fixed inputs'!$B$81:$B$85,0)))</f>
        <v>1.86022977558188</v>
      </c>
      <c r="P55" s="32">
        <f ca="1">IF(L55="","",N55*(1/(INDIRECT($L55))/INDEX('Fixed inputs'!$D$81:$D$85,MATCH($C55,'Fixed inputs'!$B$81:$B$85,0))))</f>
        <v>0.39808917197452226</v>
      </c>
      <c r="Q55" s="33">
        <f t="shared" ca="1" si="0"/>
        <v>2.2583189475564023</v>
      </c>
      <c r="R55" s="8"/>
      <c r="V55" s="32"/>
    </row>
    <row r="56" spans="3:22" x14ac:dyDescent="0.6">
      <c r="C56" s="22" t="s">
        <v>5</v>
      </c>
      <c r="D56" s="23" t="s">
        <v>33</v>
      </c>
      <c r="E56" s="23">
        <f>'Commodity inputs and calcs'!C81</f>
        <v>2029</v>
      </c>
      <c r="F56" s="24" t="str">
        <f>'Commodity inputs and calcs'!D81</f>
        <v>Q1</v>
      </c>
      <c r="G56" s="15" t="s">
        <v>48</v>
      </c>
      <c r="H56" s="5" t="s">
        <v>88</v>
      </c>
      <c r="I56" s="5" t="s">
        <v>49</v>
      </c>
      <c r="J56" s="38">
        <v>50</v>
      </c>
      <c r="K56" s="15" t="s">
        <v>48</v>
      </c>
      <c r="L56" s="5" t="s">
        <v>90</v>
      </c>
      <c r="M56" s="5" t="s">
        <v>49</v>
      </c>
      <c r="N56" s="38">
        <v>10</v>
      </c>
      <c r="O56" s="31">
        <f ca="1">IF(H56="","",J56*(1/INDIRECT($H56))/INDEX('Fixed inputs'!$D$81:$D$85,MATCH($C56,'Fixed inputs'!$B$81:$B$85,0)))</f>
        <v>1.86022977558188</v>
      </c>
      <c r="P56" s="32">
        <f ca="1">IF(L56="","",N56*(1/(INDIRECT($L56))/INDEX('Fixed inputs'!$D$81:$D$85,MATCH($C56,'Fixed inputs'!$B$81:$B$85,0))))</f>
        <v>0.39808917197452226</v>
      </c>
      <c r="Q56" s="33">
        <f t="shared" ca="1" si="0"/>
        <v>2.2583189475564023</v>
      </c>
      <c r="R56" s="8"/>
      <c r="V56" s="32"/>
    </row>
    <row r="57" spans="3:22" x14ac:dyDescent="0.6">
      <c r="C57" s="22" t="s">
        <v>5</v>
      </c>
      <c r="D57" s="23" t="s">
        <v>33</v>
      </c>
      <c r="E57" s="23">
        <f>'Commodity inputs and calcs'!C82</f>
        <v>2029</v>
      </c>
      <c r="F57" s="24" t="str">
        <f>'Commodity inputs and calcs'!D82</f>
        <v>Q2</v>
      </c>
      <c r="G57" s="15" t="s">
        <v>48</v>
      </c>
      <c r="H57" s="5" t="s">
        <v>88</v>
      </c>
      <c r="I57" s="5" t="s">
        <v>49</v>
      </c>
      <c r="J57" s="38">
        <v>50</v>
      </c>
      <c r="K57" s="15" t="s">
        <v>48</v>
      </c>
      <c r="L57" s="5" t="s">
        <v>90</v>
      </c>
      <c r="M57" s="5" t="s">
        <v>49</v>
      </c>
      <c r="N57" s="38">
        <v>10</v>
      </c>
      <c r="O57" s="31">
        <f ca="1">IF(H57="","",J57*(1/INDIRECT($H57))/INDEX('Fixed inputs'!$D$81:$D$85,MATCH($C57,'Fixed inputs'!$B$81:$B$85,0)))</f>
        <v>1.86022977558188</v>
      </c>
      <c r="P57" s="32">
        <f ca="1">IF(L57="","",N57*(1/(INDIRECT($L57))/INDEX('Fixed inputs'!$D$81:$D$85,MATCH($C57,'Fixed inputs'!$B$81:$B$85,0))))</f>
        <v>0.39808917197452226</v>
      </c>
      <c r="Q57" s="33">
        <f t="shared" ca="1" si="0"/>
        <v>2.2583189475564023</v>
      </c>
      <c r="R57" s="8"/>
      <c r="V57" s="32"/>
    </row>
    <row r="58" spans="3:22" x14ac:dyDescent="0.6">
      <c r="C58" s="22" t="s">
        <v>5</v>
      </c>
      <c r="D58" s="23" t="s">
        <v>33</v>
      </c>
      <c r="E58" s="23">
        <f>'Commodity inputs and calcs'!C83</f>
        <v>2029</v>
      </c>
      <c r="F58" s="24" t="str">
        <f>'Commodity inputs and calcs'!D83</f>
        <v>Q3</v>
      </c>
      <c r="G58" s="15" t="s">
        <v>48</v>
      </c>
      <c r="H58" s="5" t="s">
        <v>88</v>
      </c>
      <c r="I58" s="5" t="s">
        <v>49</v>
      </c>
      <c r="J58" s="38">
        <v>50</v>
      </c>
      <c r="K58" s="15" t="s">
        <v>48</v>
      </c>
      <c r="L58" s="5" t="s">
        <v>90</v>
      </c>
      <c r="M58" s="5" t="s">
        <v>49</v>
      </c>
      <c r="N58" s="38">
        <v>10</v>
      </c>
      <c r="O58" s="31">
        <f ca="1">IF(H58="","",J58*(1/INDIRECT($H58))/INDEX('Fixed inputs'!$D$81:$D$85,MATCH($C58,'Fixed inputs'!$B$81:$B$85,0)))</f>
        <v>1.86022977558188</v>
      </c>
      <c r="P58" s="32">
        <f ca="1">IF(L58="","",N58*(1/(INDIRECT($L58))/INDEX('Fixed inputs'!$D$81:$D$85,MATCH($C58,'Fixed inputs'!$B$81:$B$85,0))))</f>
        <v>0.39808917197452226</v>
      </c>
      <c r="Q58" s="33">
        <f t="shared" ca="1" si="0"/>
        <v>2.2583189475564023</v>
      </c>
      <c r="R58" s="8"/>
      <c r="V58" s="32"/>
    </row>
    <row r="59" spans="3:22" x14ac:dyDescent="0.6">
      <c r="C59" s="22" t="s">
        <v>5</v>
      </c>
      <c r="D59" s="23" t="s">
        <v>33</v>
      </c>
      <c r="E59" s="23">
        <f>'Commodity inputs and calcs'!C84</f>
        <v>2029</v>
      </c>
      <c r="F59" s="24" t="str">
        <f>'Commodity inputs and calcs'!D84</f>
        <v>Q4</v>
      </c>
      <c r="G59" s="15" t="s">
        <v>48</v>
      </c>
      <c r="H59" s="5" t="s">
        <v>88</v>
      </c>
      <c r="I59" s="5" t="s">
        <v>49</v>
      </c>
      <c r="J59" s="38">
        <v>50</v>
      </c>
      <c r="K59" s="15" t="s">
        <v>48</v>
      </c>
      <c r="L59" s="5" t="s">
        <v>90</v>
      </c>
      <c r="M59" s="5" t="s">
        <v>49</v>
      </c>
      <c r="N59" s="38">
        <v>10</v>
      </c>
      <c r="O59" s="31">
        <f ca="1">IF(H59="","",J59*(1/INDIRECT($H59))/INDEX('Fixed inputs'!$D$81:$D$85,MATCH($C59,'Fixed inputs'!$B$81:$B$85,0)))</f>
        <v>1.86022977558188</v>
      </c>
      <c r="P59" s="32">
        <f ca="1">IF(L59="","",N59*(1/(INDIRECT($L59))/INDEX('Fixed inputs'!$D$81:$D$85,MATCH($C59,'Fixed inputs'!$B$81:$B$85,0))))</f>
        <v>0.39808917197452226</v>
      </c>
      <c r="Q59" s="33">
        <f t="shared" ca="1" si="0"/>
        <v>2.2583189475564023</v>
      </c>
      <c r="R59" s="8"/>
      <c r="V59" s="32"/>
    </row>
    <row r="60" spans="3:22" x14ac:dyDescent="0.6">
      <c r="C60" s="22" t="s">
        <v>5</v>
      </c>
      <c r="D60" s="23" t="s">
        <v>33</v>
      </c>
      <c r="E60" s="23">
        <f>'Commodity inputs and calcs'!C85</f>
        <v>2030</v>
      </c>
      <c r="F60" s="24" t="str">
        <f>'Commodity inputs and calcs'!D85</f>
        <v>Q1</v>
      </c>
      <c r="G60" s="15" t="s">
        <v>48</v>
      </c>
      <c r="H60" s="5" t="s">
        <v>88</v>
      </c>
      <c r="I60" s="5" t="s">
        <v>49</v>
      </c>
      <c r="J60" s="38">
        <v>50</v>
      </c>
      <c r="K60" s="15" t="s">
        <v>48</v>
      </c>
      <c r="L60" s="5" t="s">
        <v>90</v>
      </c>
      <c r="M60" s="5" t="s">
        <v>49</v>
      </c>
      <c r="N60" s="38">
        <v>10</v>
      </c>
      <c r="O60" s="31">
        <f ca="1">IF(H60="","",J60*(1/INDIRECT($H60))/INDEX('Fixed inputs'!$D$81:$D$85,MATCH($C60,'Fixed inputs'!$B$81:$B$85,0)))</f>
        <v>1.86022977558188</v>
      </c>
      <c r="P60" s="32">
        <f ca="1">IF(L60="","",N60*(1/(INDIRECT($L60))/INDEX('Fixed inputs'!$D$81:$D$85,MATCH($C60,'Fixed inputs'!$B$81:$B$85,0))))</f>
        <v>0.39808917197452226</v>
      </c>
      <c r="Q60" s="33">
        <f t="shared" ca="1" si="0"/>
        <v>2.2583189475564023</v>
      </c>
      <c r="R60" s="8"/>
      <c r="V60" s="32"/>
    </row>
    <row r="61" spans="3:22" x14ac:dyDescent="0.6">
      <c r="C61" s="22" t="s">
        <v>5</v>
      </c>
      <c r="D61" s="23" t="s">
        <v>33</v>
      </c>
      <c r="E61" s="23">
        <f>'Commodity inputs and calcs'!C86</f>
        <v>2030</v>
      </c>
      <c r="F61" s="24" t="str">
        <f>'Commodity inputs and calcs'!D86</f>
        <v>Q2</v>
      </c>
      <c r="G61" s="15" t="s">
        <v>48</v>
      </c>
      <c r="H61" s="5" t="s">
        <v>88</v>
      </c>
      <c r="I61" s="5" t="s">
        <v>49</v>
      </c>
      <c r="J61" s="38">
        <v>50</v>
      </c>
      <c r="K61" s="15" t="s">
        <v>48</v>
      </c>
      <c r="L61" s="5" t="s">
        <v>90</v>
      </c>
      <c r="M61" s="5" t="s">
        <v>49</v>
      </c>
      <c r="N61" s="38">
        <v>10</v>
      </c>
      <c r="O61" s="31">
        <f ca="1">IF(H61="","",J61*(1/INDIRECT($H61))/INDEX('Fixed inputs'!$D$81:$D$85,MATCH($C61,'Fixed inputs'!$B$81:$B$85,0)))</f>
        <v>1.86022977558188</v>
      </c>
      <c r="P61" s="32">
        <f ca="1">IF(L61="","",N61*(1/(INDIRECT($L61))/INDEX('Fixed inputs'!$D$81:$D$85,MATCH($C61,'Fixed inputs'!$B$81:$B$85,0))))</f>
        <v>0.39808917197452226</v>
      </c>
      <c r="Q61" s="33">
        <f t="shared" ca="1" si="0"/>
        <v>2.2583189475564023</v>
      </c>
      <c r="R61" s="8"/>
      <c r="V61" s="32"/>
    </row>
    <row r="62" spans="3:22" x14ac:dyDescent="0.6">
      <c r="C62" s="22" t="s">
        <v>5</v>
      </c>
      <c r="D62" s="23" t="s">
        <v>33</v>
      </c>
      <c r="E62" s="23">
        <f>'Commodity inputs and calcs'!C87</f>
        <v>2030</v>
      </c>
      <c r="F62" s="24" t="str">
        <f>'Commodity inputs and calcs'!D87</f>
        <v>Q3</v>
      </c>
      <c r="G62" s="15" t="s">
        <v>48</v>
      </c>
      <c r="H62" s="5" t="s">
        <v>88</v>
      </c>
      <c r="I62" s="5" t="s">
        <v>49</v>
      </c>
      <c r="J62" s="38">
        <v>50</v>
      </c>
      <c r="K62" s="15" t="s">
        <v>48</v>
      </c>
      <c r="L62" s="5" t="s">
        <v>90</v>
      </c>
      <c r="M62" s="5" t="s">
        <v>49</v>
      </c>
      <c r="N62" s="38">
        <v>10</v>
      </c>
      <c r="O62" s="31">
        <f ca="1">IF(H62="","",J62*(1/INDIRECT($H62))/INDEX('Fixed inputs'!$D$81:$D$85,MATCH($C62,'Fixed inputs'!$B$81:$B$85,0)))</f>
        <v>1.86022977558188</v>
      </c>
      <c r="P62" s="32">
        <f ca="1">IF(L62="","",N62*(1/(INDIRECT($L62))/INDEX('Fixed inputs'!$D$81:$D$85,MATCH($C62,'Fixed inputs'!$B$81:$B$85,0))))</f>
        <v>0.39808917197452226</v>
      </c>
      <c r="Q62" s="33">
        <f t="shared" ca="1" si="0"/>
        <v>2.2583189475564023</v>
      </c>
      <c r="R62" s="8"/>
      <c r="V62" s="32"/>
    </row>
    <row r="63" spans="3:22" x14ac:dyDescent="0.6">
      <c r="C63" s="22" t="s">
        <v>5</v>
      </c>
      <c r="D63" s="23" t="s">
        <v>33</v>
      </c>
      <c r="E63" s="23">
        <f>'Commodity inputs and calcs'!C88</f>
        <v>2030</v>
      </c>
      <c r="F63" s="24" t="str">
        <f>'Commodity inputs and calcs'!D88</f>
        <v>Q4</v>
      </c>
      <c r="G63" s="15" t="s">
        <v>48</v>
      </c>
      <c r="H63" s="5" t="s">
        <v>88</v>
      </c>
      <c r="I63" s="5" t="s">
        <v>49</v>
      </c>
      <c r="J63" s="38">
        <v>50</v>
      </c>
      <c r="K63" s="15" t="s">
        <v>48</v>
      </c>
      <c r="L63" s="5" t="s">
        <v>90</v>
      </c>
      <c r="M63" s="5" t="s">
        <v>49</v>
      </c>
      <c r="N63" s="38">
        <v>10</v>
      </c>
      <c r="O63" s="31">
        <f ca="1">IF(H63="","",J63*(1/INDIRECT($H63))/INDEX('Fixed inputs'!$D$81:$D$85,MATCH($C63,'Fixed inputs'!$B$81:$B$85,0)))</f>
        <v>1.86022977558188</v>
      </c>
      <c r="P63" s="32">
        <f ca="1">IF(L63="","",N63*(1/(INDIRECT($L63))/INDEX('Fixed inputs'!$D$81:$D$85,MATCH($C63,'Fixed inputs'!$B$81:$B$85,0))))</f>
        <v>0.39808917197452226</v>
      </c>
      <c r="Q63" s="33">
        <f t="shared" ca="1" si="0"/>
        <v>2.2583189475564023</v>
      </c>
      <c r="R63" s="8"/>
      <c r="V63" s="32"/>
    </row>
    <row r="64" spans="3:22" x14ac:dyDescent="0.6">
      <c r="C64" s="22" t="s">
        <v>5</v>
      </c>
      <c r="D64" s="23" t="s">
        <v>33</v>
      </c>
      <c r="E64" s="23">
        <f>'Commodity inputs and calcs'!C89</f>
        <v>2031</v>
      </c>
      <c r="F64" s="24" t="str">
        <f>'Commodity inputs and calcs'!D89</f>
        <v>Q1</v>
      </c>
      <c r="G64" s="15" t="s">
        <v>48</v>
      </c>
      <c r="H64" s="5" t="s">
        <v>88</v>
      </c>
      <c r="I64" s="5" t="s">
        <v>49</v>
      </c>
      <c r="J64" s="38">
        <v>50</v>
      </c>
      <c r="K64" s="15" t="s">
        <v>48</v>
      </c>
      <c r="L64" s="5" t="s">
        <v>90</v>
      </c>
      <c r="M64" s="5" t="s">
        <v>49</v>
      </c>
      <c r="N64" s="38">
        <v>10</v>
      </c>
      <c r="O64" s="31">
        <f ca="1">IF(H64="","",J64*(1/INDIRECT($H64))/INDEX('Fixed inputs'!$D$81:$D$85,MATCH($C64,'Fixed inputs'!$B$81:$B$85,0)))</f>
        <v>1.86022977558188</v>
      </c>
      <c r="P64" s="32">
        <f ca="1">IF(L64="","",N64*(1/(INDIRECT($L64))/INDEX('Fixed inputs'!$D$81:$D$85,MATCH($C64,'Fixed inputs'!$B$81:$B$85,0))))</f>
        <v>0.39808917197452226</v>
      </c>
      <c r="Q64" s="33">
        <f t="shared" ca="1" si="0"/>
        <v>2.2583189475564023</v>
      </c>
      <c r="R64" s="8"/>
      <c r="V64" s="32"/>
    </row>
    <row r="65" spans="3:22" x14ac:dyDescent="0.6">
      <c r="C65" s="22" t="s">
        <v>5</v>
      </c>
      <c r="D65" s="23" t="s">
        <v>33</v>
      </c>
      <c r="E65" s="23">
        <f>'Commodity inputs and calcs'!C90</f>
        <v>2031</v>
      </c>
      <c r="F65" s="24" t="str">
        <f>'Commodity inputs and calcs'!D90</f>
        <v>Q2</v>
      </c>
      <c r="G65" s="15" t="s">
        <v>48</v>
      </c>
      <c r="H65" s="5" t="s">
        <v>88</v>
      </c>
      <c r="I65" s="5" t="s">
        <v>49</v>
      </c>
      <c r="J65" s="38">
        <v>50</v>
      </c>
      <c r="K65" s="15" t="s">
        <v>48</v>
      </c>
      <c r="L65" s="5" t="s">
        <v>90</v>
      </c>
      <c r="M65" s="5" t="s">
        <v>49</v>
      </c>
      <c r="N65" s="38">
        <v>10</v>
      </c>
      <c r="O65" s="31">
        <f ca="1">IF(H65="","",J65*(1/INDIRECT($H65))/INDEX('Fixed inputs'!$D$81:$D$85,MATCH($C65,'Fixed inputs'!$B$81:$B$85,0)))</f>
        <v>1.86022977558188</v>
      </c>
      <c r="P65" s="32">
        <f ca="1">IF(L65="","",N65*(1/(INDIRECT($L65))/INDEX('Fixed inputs'!$D$81:$D$85,MATCH($C65,'Fixed inputs'!$B$81:$B$85,0))))</f>
        <v>0.39808917197452226</v>
      </c>
      <c r="Q65" s="33">
        <f t="shared" ca="1" si="0"/>
        <v>2.2583189475564023</v>
      </c>
      <c r="R65" s="8"/>
      <c r="V65" s="32"/>
    </row>
    <row r="66" spans="3:22" x14ac:dyDescent="0.6">
      <c r="C66" s="22" t="s">
        <v>5</v>
      </c>
      <c r="D66" s="23" t="s">
        <v>33</v>
      </c>
      <c r="E66" s="23">
        <f>'Commodity inputs and calcs'!C91</f>
        <v>2031</v>
      </c>
      <c r="F66" s="24" t="str">
        <f>'Commodity inputs and calcs'!D91</f>
        <v>Q3</v>
      </c>
      <c r="G66" s="15" t="s">
        <v>48</v>
      </c>
      <c r="H66" s="5" t="s">
        <v>88</v>
      </c>
      <c r="I66" s="5" t="s">
        <v>49</v>
      </c>
      <c r="J66" s="38">
        <v>50</v>
      </c>
      <c r="K66" s="15" t="s">
        <v>48</v>
      </c>
      <c r="L66" s="5" t="s">
        <v>90</v>
      </c>
      <c r="M66" s="5" t="s">
        <v>49</v>
      </c>
      <c r="N66" s="38">
        <v>10</v>
      </c>
      <c r="O66" s="31">
        <f ca="1">IF(H66="","",J66*(1/INDIRECT($H66))/INDEX('Fixed inputs'!$D$81:$D$85,MATCH($C66,'Fixed inputs'!$B$81:$B$85,0)))</f>
        <v>1.86022977558188</v>
      </c>
      <c r="P66" s="32">
        <f ca="1">IF(L66="","",N66*(1/(INDIRECT($L66))/INDEX('Fixed inputs'!$D$81:$D$85,MATCH($C66,'Fixed inputs'!$B$81:$B$85,0))))</f>
        <v>0.39808917197452226</v>
      </c>
      <c r="Q66" s="33">
        <f t="shared" ca="1" si="0"/>
        <v>2.2583189475564023</v>
      </c>
      <c r="R66" s="8"/>
      <c r="V66" s="32"/>
    </row>
    <row r="67" spans="3:22" x14ac:dyDescent="0.6">
      <c r="C67" s="22" t="s">
        <v>5</v>
      </c>
      <c r="D67" s="23" t="s">
        <v>33</v>
      </c>
      <c r="E67" s="23">
        <f>'Commodity inputs and calcs'!C92</f>
        <v>2031</v>
      </c>
      <c r="F67" s="24" t="str">
        <f>'Commodity inputs and calcs'!D92</f>
        <v>Q4</v>
      </c>
      <c r="G67" s="15" t="s">
        <v>48</v>
      </c>
      <c r="H67" s="5" t="s">
        <v>88</v>
      </c>
      <c r="I67" s="5" t="s">
        <v>49</v>
      </c>
      <c r="J67" s="38">
        <v>50</v>
      </c>
      <c r="K67" s="15" t="s">
        <v>48</v>
      </c>
      <c r="L67" s="5" t="s">
        <v>90</v>
      </c>
      <c r="M67" s="5" t="s">
        <v>49</v>
      </c>
      <c r="N67" s="38">
        <v>10</v>
      </c>
      <c r="O67" s="31">
        <f ca="1">IF(H67="","",J67*(1/INDIRECT($H67))/INDEX('Fixed inputs'!$D$81:$D$85,MATCH($C67,'Fixed inputs'!$B$81:$B$85,0)))</f>
        <v>1.86022977558188</v>
      </c>
      <c r="P67" s="32">
        <f ca="1">IF(L67="","",N67*(1/(INDIRECT($L67))/INDEX('Fixed inputs'!$D$81:$D$85,MATCH($C67,'Fixed inputs'!$B$81:$B$85,0))))</f>
        <v>0.39808917197452226</v>
      </c>
      <c r="Q67" s="33">
        <f t="shared" ca="1" si="0"/>
        <v>2.2583189475564023</v>
      </c>
      <c r="R67" s="8"/>
      <c r="V67" s="32"/>
    </row>
    <row r="68" spans="3:22" x14ac:dyDescent="0.6">
      <c r="C68" s="22" t="s">
        <v>5</v>
      </c>
      <c r="D68" s="23" t="s">
        <v>33</v>
      </c>
      <c r="E68" s="23">
        <f>'Commodity inputs and calcs'!C93</f>
        <v>2032</v>
      </c>
      <c r="F68" s="24" t="str">
        <f>'Commodity inputs and calcs'!D93</f>
        <v>Q1</v>
      </c>
      <c r="G68" s="15" t="s">
        <v>48</v>
      </c>
      <c r="H68" s="5" t="s">
        <v>88</v>
      </c>
      <c r="I68" s="5" t="s">
        <v>49</v>
      </c>
      <c r="J68" s="38">
        <v>50</v>
      </c>
      <c r="K68" s="15" t="s">
        <v>48</v>
      </c>
      <c r="L68" s="5" t="s">
        <v>90</v>
      </c>
      <c r="M68" s="5" t="s">
        <v>49</v>
      </c>
      <c r="N68" s="38">
        <v>10</v>
      </c>
      <c r="O68" s="31">
        <f ca="1">IF(H68="","",J68*(1/INDIRECT($H68))/INDEX('Fixed inputs'!$D$81:$D$85,MATCH($C68,'Fixed inputs'!$B$81:$B$85,0)))</f>
        <v>1.86022977558188</v>
      </c>
      <c r="P68" s="32">
        <f ca="1">IF(L68="","",N68*(1/(INDIRECT($L68))/INDEX('Fixed inputs'!$D$81:$D$85,MATCH($C68,'Fixed inputs'!$B$81:$B$85,0))))</f>
        <v>0.39808917197452226</v>
      </c>
      <c r="Q68" s="33">
        <f t="shared" ca="1" si="0"/>
        <v>2.2583189475564023</v>
      </c>
      <c r="R68" s="8"/>
      <c r="V68" s="32"/>
    </row>
    <row r="69" spans="3:22" x14ac:dyDescent="0.6">
      <c r="C69" s="22" t="s">
        <v>5</v>
      </c>
      <c r="D69" s="23" t="s">
        <v>33</v>
      </c>
      <c r="E69" s="23">
        <f>'Commodity inputs and calcs'!C94</f>
        <v>2032</v>
      </c>
      <c r="F69" s="24" t="str">
        <f>'Commodity inputs and calcs'!D94</f>
        <v>Q2</v>
      </c>
      <c r="G69" s="15" t="s">
        <v>48</v>
      </c>
      <c r="H69" s="5" t="s">
        <v>88</v>
      </c>
      <c r="I69" s="5" t="s">
        <v>49</v>
      </c>
      <c r="J69" s="38">
        <v>50</v>
      </c>
      <c r="K69" s="15" t="s">
        <v>48</v>
      </c>
      <c r="L69" s="5" t="s">
        <v>90</v>
      </c>
      <c r="M69" s="5" t="s">
        <v>49</v>
      </c>
      <c r="N69" s="38">
        <v>10</v>
      </c>
      <c r="O69" s="31">
        <f ca="1">IF(H69="","",J69*(1/INDIRECT($H69))/INDEX('Fixed inputs'!$D$81:$D$85,MATCH($C69,'Fixed inputs'!$B$81:$B$85,0)))</f>
        <v>1.86022977558188</v>
      </c>
      <c r="P69" s="32">
        <f ca="1">IF(L69="","",N69*(1/(INDIRECT($L69))/INDEX('Fixed inputs'!$D$81:$D$85,MATCH($C69,'Fixed inputs'!$B$81:$B$85,0))))</f>
        <v>0.39808917197452226</v>
      </c>
      <c r="Q69" s="33">
        <f t="shared" ca="1" si="0"/>
        <v>2.2583189475564023</v>
      </c>
      <c r="R69" s="8"/>
      <c r="V69" s="32"/>
    </row>
    <row r="70" spans="3:22" x14ac:dyDescent="0.6">
      <c r="C70" s="22" t="s">
        <v>5</v>
      </c>
      <c r="D70" s="23" t="s">
        <v>33</v>
      </c>
      <c r="E70" s="23">
        <f>'Commodity inputs and calcs'!C95</f>
        <v>2032</v>
      </c>
      <c r="F70" s="24" t="str">
        <f>'Commodity inputs and calcs'!D95</f>
        <v>Q3</v>
      </c>
      <c r="G70" s="15" t="s">
        <v>48</v>
      </c>
      <c r="H70" s="5" t="s">
        <v>88</v>
      </c>
      <c r="I70" s="5" t="s">
        <v>49</v>
      </c>
      <c r="J70" s="38">
        <v>50</v>
      </c>
      <c r="K70" s="15" t="s">
        <v>48</v>
      </c>
      <c r="L70" s="5" t="s">
        <v>90</v>
      </c>
      <c r="M70" s="5" t="s">
        <v>49</v>
      </c>
      <c r="N70" s="38">
        <v>10</v>
      </c>
      <c r="O70" s="31">
        <f ca="1">IF(H70="","",J70*(1/INDIRECT($H70))/INDEX('Fixed inputs'!$D$81:$D$85,MATCH($C70,'Fixed inputs'!$B$81:$B$85,0)))</f>
        <v>1.86022977558188</v>
      </c>
      <c r="P70" s="32">
        <f ca="1">IF(L70="","",N70*(1/(INDIRECT($L70))/INDEX('Fixed inputs'!$D$81:$D$85,MATCH($C70,'Fixed inputs'!$B$81:$B$85,0))))</f>
        <v>0.39808917197452226</v>
      </c>
      <c r="Q70" s="33">
        <f t="shared" ca="1" si="0"/>
        <v>2.2583189475564023</v>
      </c>
      <c r="R70" s="8"/>
      <c r="V70" s="32"/>
    </row>
    <row r="71" spans="3:22" x14ac:dyDescent="0.6">
      <c r="C71" s="22" t="s">
        <v>5</v>
      </c>
      <c r="D71" s="23" t="s">
        <v>33</v>
      </c>
      <c r="E71" s="23">
        <f>'Commodity inputs and calcs'!C96</f>
        <v>2032</v>
      </c>
      <c r="F71" s="24" t="str">
        <f>'Commodity inputs and calcs'!D96</f>
        <v>Q4</v>
      </c>
      <c r="G71" s="15" t="s">
        <v>48</v>
      </c>
      <c r="H71" s="5" t="s">
        <v>88</v>
      </c>
      <c r="I71" s="5" t="s">
        <v>49</v>
      </c>
      <c r="J71" s="38">
        <v>50</v>
      </c>
      <c r="K71" s="15" t="s">
        <v>48</v>
      </c>
      <c r="L71" s="5" t="s">
        <v>90</v>
      </c>
      <c r="M71" s="5" t="s">
        <v>49</v>
      </c>
      <c r="N71" s="38">
        <v>10</v>
      </c>
      <c r="O71" s="31">
        <f ca="1">IF(H71="","",J71*(1/INDIRECT($H71))/INDEX('Fixed inputs'!$D$81:$D$85,MATCH($C71,'Fixed inputs'!$B$81:$B$85,0)))</f>
        <v>1.86022977558188</v>
      </c>
      <c r="P71" s="32">
        <f ca="1">IF(L71="","",N71*(1/(INDIRECT($L71))/INDEX('Fixed inputs'!$D$81:$D$85,MATCH($C71,'Fixed inputs'!$B$81:$B$85,0))))</f>
        <v>0.39808917197452226</v>
      </c>
      <c r="Q71" s="33">
        <f t="shared" ca="1" si="0"/>
        <v>2.2583189475564023</v>
      </c>
      <c r="R71" s="8"/>
      <c r="V71" s="32"/>
    </row>
    <row r="72" spans="3:22" x14ac:dyDescent="0.6">
      <c r="C72" s="22" t="s">
        <v>5</v>
      </c>
      <c r="D72" s="23" t="s">
        <v>33</v>
      </c>
      <c r="E72" s="23">
        <f>'Commodity inputs and calcs'!C97</f>
        <v>2033</v>
      </c>
      <c r="F72" s="24" t="str">
        <f>'Commodity inputs and calcs'!D97</f>
        <v>Q1</v>
      </c>
      <c r="G72" s="15" t="s">
        <v>48</v>
      </c>
      <c r="H72" s="5" t="s">
        <v>88</v>
      </c>
      <c r="I72" s="5" t="s">
        <v>49</v>
      </c>
      <c r="J72" s="38">
        <v>50</v>
      </c>
      <c r="K72" s="15" t="s">
        <v>48</v>
      </c>
      <c r="L72" s="5" t="s">
        <v>90</v>
      </c>
      <c r="M72" s="5" t="s">
        <v>49</v>
      </c>
      <c r="N72" s="38">
        <v>10</v>
      </c>
      <c r="O72" s="31">
        <f ca="1">IF(H72="","",J72*(1/INDIRECT($H72))/INDEX('Fixed inputs'!$D$81:$D$85,MATCH($C72,'Fixed inputs'!$B$81:$B$85,0)))</f>
        <v>1.86022977558188</v>
      </c>
      <c r="P72" s="32">
        <f ca="1">IF(L72="","",N72*(1/(INDIRECT($L72))/INDEX('Fixed inputs'!$D$81:$D$85,MATCH($C72,'Fixed inputs'!$B$81:$B$85,0))))</f>
        <v>0.39808917197452226</v>
      </c>
      <c r="Q72" s="33">
        <f t="shared" ref="Q72:Q135" ca="1" si="1">SUM(O72,P72)*IF(AND(D72="GB",C72="Gas",NOT(include_GB_GAS_transport)),0,1)</f>
        <v>2.2583189475564023</v>
      </c>
      <c r="R72" s="8"/>
      <c r="V72" s="32"/>
    </row>
    <row r="73" spans="3:22" x14ac:dyDescent="0.6">
      <c r="C73" s="22" t="s">
        <v>5</v>
      </c>
      <c r="D73" s="23" t="s">
        <v>33</v>
      </c>
      <c r="E73" s="23">
        <f>'Commodity inputs and calcs'!C98</f>
        <v>2033</v>
      </c>
      <c r="F73" s="24" t="str">
        <f>'Commodity inputs and calcs'!D98</f>
        <v>Q2</v>
      </c>
      <c r="G73" s="15" t="s">
        <v>48</v>
      </c>
      <c r="H73" s="5" t="s">
        <v>88</v>
      </c>
      <c r="I73" s="5" t="s">
        <v>49</v>
      </c>
      <c r="J73" s="38">
        <v>50</v>
      </c>
      <c r="K73" s="15" t="s">
        <v>48</v>
      </c>
      <c r="L73" s="5" t="s">
        <v>90</v>
      </c>
      <c r="M73" s="5" t="s">
        <v>49</v>
      </c>
      <c r="N73" s="38">
        <v>10</v>
      </c>
      <c r="O73" s="31">
        <f ca="1">IF(H73="","",J73*(1/INDIRECT($H73))/INDEX('Fixed inputs'!$D$81:$D$85,MATCH($C73,'Fixed inputs'!$B$81:$B$85,0)))</f>
        <v>1.86022977558188</v>
      </c>
      <c r="P73" s="32">
        <f ca="1">IF(L73="","",N73*(1/(INDIRECT($L73))/INDEX('Fixed inputs'!$D$81:$D$85,MATCH($C73,'Fixed inputs'!$B$81:$B$85,0))))</f>
        <v>0.39808917197452226</v>
      </c>
      <c r="Q73" s="33">
        <f t="shared" ca="1" si="1"/>
        <v>2.2583189475564023</v>
      </c>
      <c r="R73" s="8"/>
      <c r="V73" s="32"/>
    </row>
    <row r="74" spans="3:22" x14ac:dyDescent="0.6">
      <c r="C74" s="22" t="s">
        <v>5</v>
      </c>
      <c r="D74" s="23" t="s">
        <v>33</v>
      </c>
      <c r="E74" s="23">
        <f>'Commodity inputs and calcs'!C99</f>
        <v>2033</v>
      </c>
      <c r="F74" s="24" t="str">
        <f>'Commodity inputs and calcs'!D99</f>
        <v>Q3</v>
      </c>
      <c r="G74" s="15" t="s">
        <v>48</v>
      </c>
      <c r="H74" s="5" t="s">
        <v>88</v>
      </c>
      <c r="I74" s="5" t="s">
        <v>49</v>
      </c>
      <c r="J74" s="38">
        <v>50</v>
      </c>
      <c r="K74" s="15" t="s">
        <v>48</v>
      </c>
      <c r="L74" s="5" t="s">
        <v>90</v>
      </c>
      <c r="M74" s="5" t="s">
        <v>49</v>
      </c>
      <c r="N74" s="38">
        <v>10</v>
      </c>
      <c r="O74" s="31">
        <f ca="1">IF(H74="","",J74*(1/INDIRECT($H74))/INDEX('Fixed inputs'!$D$81:$D$85,MATCH($C74,'Fixed inputs'!$B$81:$B$85,0)))</f>
        <v>1.86022977558188</v>
      </c>
      <c r="P74" s="32">
        <f ca="1">IF(L74="","",N74*(1/(INDIRECT($L74))/INDEX('Fixed inputs'!$D$81:$D$85,MATCH($C74,'Fixed inputs'!$B$81:$B$85,0))))</f>
        <v>0.39808917197452226</v>
      </c>
      <c r="Q74" s="33">
        <f t="shared" ca="1" si="1"/>
        <v>2.2583189475564023</v>
      </c>
      <c r="R74" s="8"/>
      <c r="V74" s="32"/>
    </row>
    <row r="75" spans="3:22" x14ac:dyDescent="0.6">
      <c r="C75" s="25" t="s">
        <v>5</v>
      </c>
      <c r="D75" s="20" t="s">
        <v>33</v>
      </c>
      <c r="E75" s="20">
        <f>'Commodity inputs and calcs'!C100</f>
        <v>2033</v>
      </c>
      <c r="F75" s="26" t="str">
        <f>'Commodity inputs and calcs'!D100</f>
        <v>Q4</v>
      </c>
      <c r="G75" s="12" t="s">
        <v>48</v>
      </c>
      <c r="H75" s="16" t="s">
        <v>88</v>
      </c>
      <c r="I75" s="16" t="s">
        <v>49</v>
      </c>
      <c r="J75" s="39">
        <v>50</v>
      </c>
      <c r="K75" s="12" t="s">
        <v>48</v>
      </c>
      <c r="L75" s="16" t="s">
        <v>90</v>
      </c>
      <c r="M75" s="16" t="s">
        <v>49</v>
      </c>
      <c r="N75" s="39">
        <v>10</v>
      </c>
      <c r="O75" s="31">
        <f ca="1">IF(H75="","",J75*(1/INDIRECT($H75))/INDEX('Fixed inputs'!$D$81:$D$85,MATCH($C75,'Fixed inputs'!$B$81:$B$85,0)))</f>
        <v>1.86022977558188</v>
      </c>
      <c r="P75" s="32">
        <f ca="1">IF(L75="","",N75*(1/(INDIRECT($L75))/INDEX('Fixed inputs'!$D$81:$D$85,MATCH($C75,'Fixed inputs'!$B$81:$B$85,0))))</f>
        <v>0.39808917197452226</v>
      </c>
      <c r="Q75" s="33">
        <f t="shared" ca="1" si="1"/>
        <v>2.2583189475564023</v>
      </c>
      <c r="R75" s="8"/>
      <c r="V75" s="32"/>
    </row>
    <row r="76" spans="3:22" x14ac:dyDescent="0.6">
      <c r="C76" s="22" t="s">
        <v>5</v>
      </c>
      <c r="D76" s="23" t="s">
        <v>50</v>
      </c>
      <c r="E76" s="23">
        <f t="shared" ref="E76:F95" si="2">E8</f>
        <v>2017</v>
      </c>
      <c r="F76" s="24" t="str">
        <f t="shared" si="2"/>
        <v>Q1</v>
      </c>
      <c r="G76" s="15" t="s">
        <v>51</v>
      </c>
      <c r="H76" s="5" t="s">
        <v>88</v>
      </c>
      <c r="I76" s="5" t="s">
        <v>49</v>
      </c>
      <c r="J76" s="38">
        <v>3.6</v>
      </c>
      <c r="K76" s="15" t="s">
        <v>52</v>
      </c>
      <c r="L76" s="5" t="s">
        <v>89</v>
      </c>
      <c r="M76" s="5" t="s">
        <v>49</v>
      </c>
      <c r="N76" s="38">
        <v>10.75</v>
      </c>
      <c r="O76" s="54">
        <f ca="1">IF(H76="","",J76*(1/INDIRECT($H76))/INDEX('Fixed inputs'!$D$81:$D$85,MATCH($C76,'Fixed inputs'!$B$81:$B$85,0)))</f>
        <v>0.13393654384189535</v>
      </c>
      <c r="P76" s="55">
        <f ca="1">IF(L76="","",N76*(1/(INDIRECT($L76))/INDEX('Fixed inputs'!$D$81:$D$85,MATCH($C76,'Fixed inputs'!$B$81:$B$85,0))))</f>
        <v>0.50346571749718994</v>
      </c>
      <c r="Q76" s="56">
        <f t="shared" ca="1" si="1"/>
        <v>0.63740226133908529</v>
      </c>
      <c r="R76" s="8"/>
      <c r="V76" s="32"/>
    </row>
    <row r="77" spans="3:22" x14ac:dyDescent="0.6">
      <c r="C77" s="22" t="s">
        <v>5</v>
      </c>
      <c r="D77" s="23" t="s">
        <v>50</v>
      </c>
      <c r="E77" s="23">
        <f t="shared" si="2"/>
        <v>2017</v>
      </c>
      <c r="F77" s="24" t="str">
        <f t="shared" si="2"/>
        <v>Q2</v>
      </c>
      <c r="G77" s="15" t="s">
        <v>51</v>
      </c>
      <c r="H77" s="5" t="s">
        <v>88</v>
      </c>
      <c r="I77" s="5" t="s">
        <v>49</v>
      </c>
      <c r="J77" s="38">
        <v>3.6</v>
      </c>
      <c r="K77" s="15" t="s">
        <v>52</v>
      </c>
      <c r="L77" s="5" t="s">
        <v>89</v>
      </c>
      <c r="M77" s="5" t="s">
        <v>49</v>
      </c>
      <c r="N77" s="38">
        <v>10.75</v>
      </c>
      <c r="O77" s="31">
        <f ca="1">IF(H77="","",J77*(1/INDIRECT($H77))/INDEX('Fixed inputs'!$D$81:$D$85,MATCH($C77,'Fixed inputs'!$B$81:$B$85,0)))</f>
        <v>0.13393654384189535</v>
      </c>
      <c r="P77" s="32">
        <f ca="1">IF(L77="","",N77*(1/(INDIRECT($L77))/INDEX('Fixed inputs'!$D$81:$D$85,MATCH($C77,'Fixed inputs'!$B$81:$B$85,0))))</f>
        <v>0.50346571749718994</v>
      </c>
      <c r="Q77" s="33">
        <f t="shared" ca="1" si="1"/>
        <v>0.63740226133908529</v>
      </c>
      <c r="R77" s="8"/>
      <c r="V77" s="32"/>
    </row>
    <row r="78" spans="3:22" x14ac:dyDescent="0.6">
      <c r="C78" s="22" t="s">
        <v>5</v>
      </c>
      <c r="D78" s="23" t="s">
        <v>50</v>
      </c>
      <c r="E78" s="23">
        <f t="shared" si="2"/>
        <v>2017</v>
      </c>
      <c r="F78" s="24" t="str">
        <f t="shared" si="2"/>
        <v>Q3</v>
      </c>
      <c r="G78" s="15" t="s">
        <v>51</v>
      </c>
      <c r="H78" s="5" t="s">
        <v>88</v>
      </c>
      <c r="I78" s="5" t="s">
        <v>49</v>
      </c>
      <c r="J78" s="38">
        <v>3.6</v>
      </c>
      <c r="K78" s="15" t="s">
        <v>52</v>
      </c>
      <c r="L78" s="5" t="s">
        <v>89</v>
      </c>
      <c r="M78" s="5" t="s">
        <v>49</v>
      </c>
      <c r="N78" s="38">
        <v>10.75</v>
      </c>
      <c r="O78" s="31">
        <f ca="1">IF(H78="","",J78*(1/INDIRECT($H78))/INDEX('Fixed inputs'!$D$81:$D$85,MATCH($C78,'Fixed inputs'!$B$81:$B$85,0)))</f>
        <v>0.13393654384189535</v>
      </c>
      <c r="P78" s="32">
        <f ca="1">IF(L78="","",N78*(1/(INDIRECT($L78))/INDEX('Fixed inputs'!$D$81:$D$85,MATCH($C78,'Fixed inputs'!$B$81:$B$85,0))))</f>
        <v>0.50346571749718994</v>
      </c>
      <c r="Q78" s="33">
        <f t="shared" ca="1" si="1"/>
        <v>0.63740226133908529</v>
      </c>
      <c r="R78" s="8"/>
      <c r="V78" s="32"/>
    </row>
    <row r="79" spans="3:22" x14ac:dyDescent="0.6">
      <c r="C79" s="22" t="s">
        <v>5</v>
      </c>
      <c r="D79" s="23" t="s">
        <v>50</v>
      </c>
      <c r="E79" s="23">
        <f t="shared" si="2"/>
        <v>2017</v>
      </c>
      <c r="F79" s="24" t="str">
        <f t="shared" si="2"/>
        <v>Q4</v>
      </c>
      <c r="G79" s="15" t="s">
        <v>51</v>
      </c>
      <c r="H79" s="5" t="s">
        <v>88</v>
      </c>
      <c r="I79" s="5" t="s">
        <v>49</v>
      </c>
      <c r="J79" s="38">
        <v>3.6</v>
      </c>
      <c r="K79" s="15" t="s">
        <v>52</v>
      </c>
      <c r="L79" s="5" t="s">
        <v>89</v>
      </c>
      <c r="M79" s="5" t="s">
        <v>49</v>
      </c>
      <c r="N79" s="38">
        <v>10.75</v>
      </c>
      <c r="O79" s="31">
        <f ca="1">IF(H79="","",J79*(1/INDIRECT($H79))/INDEX('Fixed inputs'!$D$81:$D$85,MATCH($C79,'Fixed inputs'!$B$81:$B$85,0)))</f>
        <v>0.13393654384189535</v>
      </c>
      <c r="P79" s="32">
        <f ca="1">IF(L79="","",N79*(1/(INDIRECT($L79))/INDEX('Fixed inputs'!$D$81:$D$85,MATCH($C79,'Fixed inputs'!$B$81:$B$85,0))))</f>
        <v>0.50346571749718994</v>
      </c>
      <c r="Q79" s="33">
        <f t="shared" ca="1" si="1"/>
        <v>0.63740226133908529</v>
      </c>
      <c r="R79" s="8"/>
      <c r="V79" s="32"/>
    </row>
    <row r="80" spans="3:22" x14ac:dyDescent="0.6">
      <c r="C80" s="22" t="s">
        <v>5</v>
      </c>
      <c r="D80" s="23" t="s">
        <v>50</v>
      </c>
      <c r="E80" s="23">
        <f t="shared" si="2"/>
        <v>2018</v>
      </c>
      <c r="F80" s="24" t="str">
        <f t="shared" si="2"/>
        <v>Q1</v>
      </c>
      <c r="G80" s="15" t="s">
        <v>51</v>
      </c>
      <c r="H80" s="5" t="s">
        <v>88</v>
      </c>
      <c r="I80" s="5" t="s">
        <v>49</v>
      </c>
      <c r="J80" s="38">
        <v>3.6</v>
      </c>
      <c r="K80" s="15" t="s">
        <v>52</v>
      </c>
      <c r="L80" s="5" t="s">
        <v>89</v>
      </c>
      <c r="M80" s="5" t="s">
        <v>49</v>
      </c>
      <c r="N80" s="38">
        <v>10.75</v>
      </c>
      <c r="O80" s="31">
        <f ca="1">IF(H80="","",J80*(1/INDIRECT($H80))/INDEX('Fixed inputs'!$D$81:$D$85,MATCH($C80,'Fixed inputs'!$B$81:$B$85,0)))</f>
        <v>0.13393654384189535</v>
      </c>
      <c r="P80" s="32">
        <f ca="1">IF(L80="","",N80*(1/(INDIRECT($L80))/INDEX('Fixed inputs'!$D$81:$D$85,MATCH($C80,'Fixed inputs'!$B$81:$B$85,0))))</f>
        <v>0.50346571749718994</v>
      </c>
      <c r="Q80" s="33">
        <f t="shared" ca="1" si="1"/>
        <v>0.63740226133908529</v>
      </c>
      <c r="R80" s="8"/>
      <c r="V80" s="32"/>
    </row>
    <row r="81" spans="3:22" x14ac:dyDescent="0.6">
      <c r="C81" s="22" t="s">
        <v>5</v>
      </c>
      <c r="D81" s="23" t="s">
        <v>50</v>
      </c>
      <c r="E81" s="23">
        <f t="shared" si="2"/>
        <v>2018</v>
      </c>
      <c r="F81" s="24" t="str">
        <f t="shared" si="2"/>
        <v>Q2</v>
      </c>
      <c r="G81" s="15" t="s">
        <v>51</v>
      </c>
      <c r="H81" s="5" t="s">
        <v>88</v>
      </c>
      <c r="I81" s="5" t="s">
        <v>49</v>
      </c>
      <c r="J81" s="38">
        <v>3.6</v>
      </c>
      <c r="K81" s="15" t="s">
        <v>52</v>
      </c>
      <c r="L81" s="5" t="s">
        <v>89</v>
      </c>
      <c r="M81" s="5" t="s">
        <v>49</v>
      </c>
      <c r="N81" s="38">
        <v>10.75</v>
      </c>
      <c r="O81" s="31">
        <f ca="1">IF(H81="","",J81*(1/INDIRECT($H81))/INDEX('Fixed inputs'!$D$81:$D$85,MATCH($C81,'Fixed inputs'!$B$81:$B$85,0)))</f>
        <v>0.13393654384189535</v>
      </c>
      <c r="P81" s="32">
        <f ca="1">IF(L81="","",N81*(1/(INDIRECT($L81))/INDEX('Fixed inputs'!$D$81:$D$85,MATCH($C81,'Fixed inputs'!$B$81:$B$85,0))))</f>
        <v>0.50346571749718994</v>
      </c>
      <c r="Q81" s="33">
        <f t="shared" ca="1" si="1"/>
        <v>0.63740226133908529</v>
      </c>
      <c r="R81" s="8"/>
      <c r="V81" s="32"/>
    </row>
    <row r="82" spans="3:22" x14ac:dyDescent="0.6">
      <c r="C82" s="22" t="s">
        <v>5</v>
      </c>
      <c r="D82" s="23" t="s">
        <v>50</v>
      </c>
      <c r="E82" s="23">
        <f t="shared" si="2"/>
        <v>2018</v>
      </c>
      <c r="F82" s="24" t="str">
        <f t="shared" si="2"/>
        <v>Q3</v>
      </c>
      <c r="G82" s="15" t="s">
        <v>51</v>
      </c>
      <c r="H82" s="5" t="s">
        <v>88</v>
      </c>
      <c r="I82" s="5" t="s">
        <v>49</v>
      </c>
      <c r="J82" s="38">
        <v>3.6</v>
      </c>
      <c r="K82" s="15" t="s">
        <v>52</v>
      </c>
      <c r="L82" s="5" t="s">
        <v>89</v>
      </c>
      <c r="M82" s="5" t="s">
        <v>49</v>
      </c>
      <c r="N82" s="38">
        <v>10.75</v>
      </c>
      <c r="O82" s="31">
        <f ca="1">IF(H82="","",J82*(1/INDIRECT($H82))/INDEX('Fixed inputs'!$D$81:$D$85,MATCH($C82,'Fixed inputs'!$B$81:$B$85,0)))</f>
        <v>0.13393654384189535</v>
      </c>
      <c r="P82" s="32">
        <f ca="1">IF(L82="","",N82*(1/(INDIRECT($L82))/INDEX('Fixed inputs'!$D$81:$D$85,MATCH($C82,'Fixed inputs'!$B$81:$B$85,0))))</f>
        <v>0.50346571749718994</v>
      </c>
      <c r="Q82" s="33">
        <f t="shared" ca="1" si="1"/>
        <v>0.63740226133908529</v>
      </c>
      <c r="R82" s="8"/>
      <c r="V82" s="32"/>
    </row>
    <row r="83" spans="3:22" x14ac:dyDescent="0.6">
      <c r="C83" s="22" t="s">
        <v>5</v>
      </c>
      <c r="D83" s="23" t="s">
        <v>50</v>
      </c>
      <c r="E83" s="23">
        <f t="shared" si="2"/>
        <v>2018</v>
      </c>
      <c r="F83" s="24" t="str">
        <f t="shared" si="2"/>
        <v>Q4</v>
      </c>
      <c r="G83" s="15" t="s">
        <v>51</v>
      </c>
      <c r="H83" s="5" t="s">
        <v>88</v>
      </c>
      <c r="I83" s="5" t="s">
        <v>49</v>
      </c>
      <c r="J83" s="38">
        <v>3.6</v>
      </c>
      <c r="K83" s="15" t="s">
        <v>52</v>
      </c>
      <c r="L83" s="5" t="s">
        <v>89</v>
      </c>
      <c r="M83" s="5" t="s">
        <v>49</v>
      </c>
      <c r="N83" s="38">
        <v>10.75</v>
      </c>
      <c r="O83" s="31">
        <f ca="1">IF(H83="","",J83*(1/INDIRECT($H83))/INDEX('Fixed inputs'!$D$81:$D$85,MATCH($C83,'Fixed inputs'!$B$81:$B$85,0)))</f>
        <v>0.13393654384189535</v>
      </c>
      <c r="P83" s="32">
        <f ca="1">IF(L83="","",N83*(1/(INDIRECT($L83))/INDEX('Fixed inputs'!$D$81:$D$85,MATCH($C83,'Fixed inputs'!$B$81:$B$85,0))))</f>
        <v>0.50346571749718994</v>
      </c>
      <c r="Q83" s="33">
        <f t="shared" ca="1" si="1"/>
        <v>0.63740226133908529</v>
      </c>
      <c r="R83" s="8"/>
      <c r="V83" s="32"/>
    </row>
    <row r="84" spans="3:22" x14ac:dyDescent="0.6">
      <c r="C84" s="22" t="s">
        <v>5</v>
      </c>
      <c r="D84" s="23" t="s">
        <v>50</v>
      </c>
      <c r="E84" s="23">
        <f t="shared" si="2"/>
        <v>2019</v>
      </c>
      <c r="F84" s="24" t="str">
        <f t="shared" si="2"/>
        <v>Q1</v>
      </c>
      <c r="G84" s="15" t="s">
        <v>51</v>
      </c>
      <c r="H84" s="5" t="s">
        <v>88</v>
      </c>
      <c r="I84" s="5" t="s">
        <v>49</v>
      </c>
      <c r="J84" s="38">
        <v>3.6</v>
      </c>
      <c r="K84" s="15" t="s">
        <v>52</v>
      </c>
      <c r="L84" s="5" t="s">
        <v>89</v>
      </c>
      <c r="M84" s="5" t="s">
        <v>49</v>
      </c>
      <c r="N84" s="38">
        <v>10.75</v>
      </c>
      <c r="O84" s="31">
        <f ca="1">IF(H84="","",J84*(1/INDIRECT($H84))/INDEX('Fixed inputs'!$D$81:$D$85,MATCH($C84,'Fixed inputs'!$B$81:$B$85,0)))</f>
        <v>0.13393654384189535</v>
      </c>
      <c r="P84" s="32">
        <f ca="1">IF(L84="","",N84*(1/(INDIRECT($L84))/INDEX('Fixed inputs'!$D$81:$D$85,MATCH($C84,'Fixed inputs'!$B$81:$B$85,0))))</f>
        <v>0.50346571749718994</v>
      </c>
      <c r="Q84" s="33">
        <f t="shared" ca="1" si="1"/>
        <v>0.63740226133908529</v>
      </c>
      <c r="R84" s="8"/>
      <c r="V84" s="32"/>
    </row>
    <row r="85" spans="3:22" x14ac:dyDescent="0.6">
      <c r="C85" s="22" t="s">
        <v>5</v>
      </c>
      <c r="D85" s="23" t="s">
        <v>50</v>
      </c>
      <c r="E85" s="23">
        <f t="shared" si="2"/>
        <v>2019</v>
      </c>
      <c r="F85" s="24" t="str">
        <f t="shared" si="2"/>
        <v>Q2</v>
      </c>
      <c r="G85" s="15" t="s">
        <v>51</v>
      </c>
      <c r="H85" s="5" t="s">
        <v>88</v>
      </c>
      <c r="I85" s="5" t="s">
        <v>49</v>
      </c>
      <c r="J85" s="38">
        <v>3.6</v>
      </c>
      <c r="K85" s="15" t="s">
        <v>52</v>
      </c>
      <c r="L85" s="5" t="s">
        <v>89</v>
      </c>
      <c r="M85" s="5" t="s">
        <v>49</v>
      </c>
      <c r="N85" s="38">
        <v>10.75</v>
      </c>
      <c r="O85" s="31">
        <f ca="1">IF(H85="","",J85*(1/INDIRECT($H85))/INDEX('Fixed inputs'!$D$81:$D$85,MATCH($C85,'Fixed inputs'!$B$81:$B$85,0)))</f>
        <v>0.13393654384189535</v>
      </c>
      <c r="P85" s="32">
        <f ca="1">IF(L85="","",N85*(1/(INDIRECT($L85))/INDEX('Fixed inputs'!$D$81:$D$85,MATCH($C85,'Fixed inputs'!$B$81:$B$85,0))))</f>
        <v>0.50346571749718994</v>
      </c>
      <c r="Q85" s="33">
        <f t="shared" ca="1" si="1"/>
        <v>0.63740226133908529</v>
      </c>
      <c r="R85" s="8"/>
      <c r="V85" s="32"/>
    </row>
    <row r="86" spans="3:22" x14ac:dyDescent="0.6">
      <c r="C86" s="22" t="s">
        <v>5</v>
      </c>
      <c r="D86" s="23" t="s">
        <v>50</v>
      </c>
      <c r="E86" s="23">
        <f t="shared" si="2"/>
        <v>2019</v>
      </c>
      <c r="F86" s="24" t="str">
        <f t="shared" si="2"/>
        <v>Q3</v>
      </c>
      <c r="G86" s="15" t="s">
        <v>51</v>
      </c>
      <c r="H86" s="5" t="s">
        <v>88</v>
      </c>
      <c r="I86" s="5" t="s">
        <v>49</v>
      </c>
      <c r="J86" s="38">
        <v>3.6</v>
      </c>
      <c r="K86" s="15" t="s">
        <v>52</v>
      </c>
      <c r="L86" s="5" t="s">
        <v>89</v>
      </c>
      <c r="M86" s="5" t="s">
        <v>49</v>
      </c>
      <c r="N86" s="38">
        <v>10.75</v>
      </c>
      <c r="O86" s="31">
        <f ca="1">IF(H86="","",J86*(1/INDIRECT($H86))/INDEX('Fixed inputs'!$D$81:$D$85,MATCH($C86,'Fixed inputs'!$B$81:$B$85,0)))</f>
        <v>0.13393654384189535</v>
      </c>
      <c r="P86" s="32">
        <f ca="1">IF(L86="","",N86*(1/(INDIRECT($L86))/INDEX('Fixed inputs'!$D$81:$D$85,MATCH($C86,'Fixed inputs'!$B$81:$B$85,0))))</f>
        <v>0.50346571749718994</v>
      </c>
      <c r="Q86" s="33">
        <f t="shared" ca="1" si="1"/>
        <v>0.63740226133908529</v>
      </c>
      <c r="R86" s="8"/>
      <c r="V86" s="32"/>
    </row>
    <row r="87" spans="3:22" x14ac:dyDescent="0.6">
      <c r="C87" s="22" t="s">
        <v>5</v>
      </c>
      <c r="D87" s="23" t="s">
        <v>50</v>
      </c>
      <c r="E87" s="23">
        <f t="shared" si="2"/>
        <v>2019</v>
      </c>
      <c r="F87" s="24" t="str">
        <f t="shared" si="2"/>
        <v>Q4</v>
      </c>
      <c r="G87" s="15" t="s">
        <v>51</v>
      </c>
      <c r="H87" s="5" t="s">
        <v>88</v>
      </c>
      <c r="I87" s="5" t="s">
        <v>49</v>
      </c>
      <c r="J87" s="38">
        <v>3.6</v>
      </c>
      <c r="K87" s="15" t="s">
        <v>52</v>
      </c>
      <c r="L87" s="5" t="s">
        <v>89</v>
      </c>
      <c r="M87" s="5" t="s">
        <v>49</v>
      </c>
      <c r="N87" s="38">
        <v>10.75</v>
      </c>
      <c r="O87" s="31">
        <f ca="1">IF(H87="","",J87*(1/INDIRECT($H87))/INDEX('Fixed inputs'!$D$81:$D$85,MATCH($C87,'Fixed inputs'!$B$81:$B$85,0)))</f>
        <v>0.13393654384189535</v>
      </c>
      <c r="P87" s="32">
        <f ca="1">IF(L87="","",N87*(1/(INDIRECT($L87))/INDEX('Fixed inputs'!$D$81:$D$85,MATCH($C87,'Fixed inputs'!$B$81:$B$85,0))))</f>
        <v>0.50346571749718994</v>
      </c>
      <c r="Q87" s="33">
        <f t="shared" ca="1" si="1"/>
        <v>0.63740226133908529</v>
      </c>
      <c r="R87" s="8"/>
      <c r="V87" s="32"/>
    </row>
    <row r="88" spans="3:22" x14ac:dyDescent="0.6">
      <c r="C88" s="22" t="s">
        <v>5</v>
      </c>
      <c r="D88" s="23" t="s">
        <v>50</v>
      </c>
      <c r="E88" s="23">
        <f t="shared" si="2"/>
        <v>2020</v>
      </c>
      <c r="F88" s="24" t="str">
        <f t="shared" si="2"/>
        <v>Q1</v>
      </c>
      <c r="G88" s="15" t="s">
        <v>51</v>
      </c>
      <c r="H88" s="5" t="s">
        <v>88</v>
      </c>
      <c r="I88" s="5" t="s">
        <v>49</v>
      </c>
      <c r="J88" s="38">
        <v>3.6</v>
      </c>
      <c r="K88" s="15" t="s">
        <v>52</v>
      </c>
      <c r="L88" s="5" t="s">
        <v>89</v>
      </c>
      <c r="M88" s="5" t="s">
        <v>49</v>
      </c>
      <c r="N88" s="38">
        <v>10.75</v>
      </c>
      <c r="O88" s="31">
        <f ca="1">IF(H88="","",J88*(1/INDIRECT($H88))/INDEX('Fixed inputs'!$D$81:$D$85,MATCH($C88,'Fixed inputs'!$B$81:$B$85,0)))</f>
        <v>0.13393654384189535</v>
      </c>
      <c r="P88" s="32">
        <f ca="1">IF(L88="","",N88*(1/(INDIRECT($L88))/INDEX('Fixed inputs'!$D$81:$D$85,MATCH($C88,'Fixed inputs'!$B$81:$B$85,0))))</f>
        <v>0.50346571749718994</v>
      </c>
      <c r="Q88" s="33">
        <f t="shared" ca="1" si="1"/>
        <v>0.63740226133908529</v>
      </c>
      <c r="R88" s="8"/>
      <c r="V88" s="32"/>
    </row>
    <row r="89" spans="3:22" x14ac:dyDescent="0.6">
      <c r="C89" s="22" t="s">
        <v>5</v>
      </c>
      <c r="D89" s="23" t="s">
        <v>50</v>
      </c>
      <c r="E89" s="23">
        <f t="shared" si="2"/>
        <v>2020</v>
      </c>
      <c r="F89" s="24" t="str">
        <f t="shared" si="2"/>
        <v>Q2</v>
      </c>
      <c r="G89" s="15" t="s">
        <v>51</v>
      </c>
      <c r="H89" s="5" t="s">
        <v>88</v>
      </c>
      <c r="I89" s="5" t="s">
        <v>49</v>
      </c>
      <c r="J89" s="38">
        <v>3.6</v>
      </c>
      <c r="K89" s="15" t="s">
        <v>52</v>
      </c>
      <c r="L89" s="5" t="s">
        <v>89</v>
      </c>
      <c r="M89" s="5" t="s">
        <v>49</v>
      </c>
      <c r="N89" s="38">
        <v>10.75</v>
      </c>
      <c r="O89" s="31">
        <f ca="1">IF(H89="","",J89*(1/INDIRECT($H89))/INDEX('Fixed inputs'!$D$81:$D$85,MATCH($C89,'Fixed inputs'!$B$81:$B$85,0)))</f>
        <v>0.13393654384189535</v>
      </c>
      <c r="P89" s="32">
        <f ca="1">IF(L89="","",N89*(1/(INDIRECT($L89))/INDEX('Fixed inputs'!$D$81:$D$85,MATCH($C89,'Fixed inputs'!$B$81:$B$85,0))))</f>
        <v>0.50346571749718994</v>
      </c>
      <c r="Q89" s="33">
        <f t="shared" ca="1" si="1"/>
        <v>0.63740226133908529</v>
      </c>
      <c r="R89" s="8"/>
      <c r="V89" s="32"/>
    </row>
    <row r="90" spans="3:22" x14ac:dyDescent="0.6">
      <c r="C90" s="22" t="s">
        <v>5</v>
      </c>
      <c r="D90" s="23" t="s">
        <v>50</v>
      </c>
      <c r="E90" s="23">
        <f t="shared" si="2"/>
        <v>2020</v>
      </c>
      <c r="F90" s="24" t="str">
        <f t="shared" si="2"/>
        <v>Q3</v>
      </c>
      <c r="G90" s="15" t="s">
        <v>51</v>
      </c>
      <c r="H90" s="5" t="s">
        <v>88</v>
      </c>
      <c r="I90" s="5" t="s">
        <v>49</v>
      </c>
      <c r="J90" s="38">
        <v>3.6</v>
      </c>
      <c r="K90" s="15" t="s">
        <v>52</v>
      </c>
      <c r="L90" s="5" t="s">
        <v>89</v>
      </c>
      <c r="M90" s="5" t="s">
        <v>49</v>
      </c>
      <c r="N90" s="38">
        <v>10.75</v>
      </c>
      <c r="O90" s="31">
        <f ca="1">IF(H90="","",J90*(1/INDIRECT($H90))/INDEX('Fixed inputs'!$D$81:$D$85,MATCH($C90,'Fixed inputs'!$B$81:$B$85,0)))</f>
        <v>0.13393654384189535</v>
      </c>
      <c r="P90" s="32">
        <f ca="1">IF(L90="","",N90*(1/(INDIRECT($L90))/INDEX('Fixed inputs'!$D$81:$D$85,MATCH($C90,'Fixed inputs'!$B$81:$B$85,0))))</f>
        <v>0.50346571749718994</v>
      </c>
      <c r="Q90" s="33">
        <f t="shared" ca="1" si="1"/>
        <v>0.63740226133908529</v>
      </c>
      <c r="R90" s="8"/>
      <c r="V90" s="32"/>
    </row>
    <row r="91" spans="3:22" x14ac:dyDescent="0.6">
      <c r="C91" s="22" t="s">
        <v>5</v>
      </c>
      <c r="D91" s="23" t="s">
        <v>50</v>
      </c>
      <c r="E91" s="23">
        <f t="shared" si="2"/>
        <v>2020</v>
      </c>
      <c r="F91" s="24" t="str">
        <f t="shared" si="2"/>
        <v>Q4</v>
      </c>
      <c r="G91" s="15" t="s">
        <v>51</v>
      </c>
      <c r="H91" s="5" t="s">
        <v>88</v>
      </c>
      <c r="I91" s="5" t="s">
        <v>49</v>
      </c>
      <c r="J91" s="38">
        <v>3.6</v>
      </c>
      <c r="K91" s="15" t="s">
        <v>52</v>
      </c>
      <c r="L91" s="5" t="s">
        <v>89</v>
      </c>
      <c r="M91" s="5" t="s">
        <v>49</v>
      </c>
      <c r="N91" s="38">
        <v>10.75</v>
      </c>
      <c r="O91" s="31">
        <f ca="1">IF(H91="","",J91*(1/INDIRECT($H91))/INDEX('Fixed inputs'!$D$81:$D$85,MATCH($C91,'Fixed inputs'!$B$81:$B$85,0)))</f>
        <v>0.13393654384189535</v>
      </c>
      <c r="P91" s="32">
        <f ca="1">IF(L91="","",N91*(1/(INDIRECT($L91))/INDEX('Fixed inputs'!$D$81:$D$85,MATCH($C91,'Fixed inputs'!$B$81:$B$85,0))))</f>
        <v>0.50346571749718994</v>
      </c>
      <c r="Q91" s="33">
        <f t="shared" ca="1" si="1"/>
        <v>0.63740226133908529</v>
      </c>
      <c r="R91" s="8"/>
      <c r="V91" s="32"/>
    </row>
    <row r="92" spans="3:22" x14ac:dyDescent="0.6">
      <c r="C92" s="22" t="s">
        <v>5</v>
      </c>
      <c r="D92" s="23" t="s">
        <v>50</v>
      </c>
      <c r="E92" s="23">
        <f t="shared" si="2"/>
        <v>2021</v>
      </c>
      <c r="F92" s="24" t="str">
        <f t="shared" si="2"/>
        <v>Q1</v>
      </c>
      <c r="G92" s="15" t="s">
        <v>51</v>
      </c>
      <c r="H92" s="5" t="s">
        <v>88</v>
      </c>
      <c r="I92" s="5" t="s">
        <v>49</v>
      </c>
      <c r="J92" s="38">
        <v>3.6</v>
      </c>
      <c r="K92" s="15" t="s">
        <v>52</v>
      </c>
      <c r="L92" s="5" t="s">
        <v>89</v>
      </c>
      <c r="M92" s="5" t="s">
        <v>49</v>
      </c>
      <c r="N92" s="38">
        <v>10.75</v>
      </c>
      <c r="O92" s="31">
        <f ca="1">IF(H92="","",J92*(1/INDIRECT($H92))/INDEX('Fixed inputs'!$D$81:$D$85,MATCH($C92,'Fixed inputs'!$B$81:$B$85,0)))</f>
        <v>0.13393654384189535</v>
      </c>
      <c r="P92" s="32">
        <f ca="1">IF(L92="","",N92*(1/(INDIRECT($L92))/INDEX('Fixed inputs'!$D$81:$D$85,MATCH($C92,'Fixed inputs'!$B$81:$B$85,0))))</f>
        <v>0.50346571749718994</v>
      </c>
      <c r="Q92" s="33">
        <f t="shared" ca="1" si="1"/>
        <v>0.63740226133908529</v>
      </c>
      <c r="R92" s="8"/>
      <c r="V92" s="32"/>
    </row>
    <row r="93" spans="3:22" x14ac:dyDescent="0.6">
      <c r="C93" s="22" t="s">
        <v>5</v>
      </c>
      <c r="D93" s="23" t="s">
        <v>50</v>
      </c>
      <c r="E93" s="23">
        <f t="shared" si="2"/>
        <v>2021</v>
      </c>
      <c r="F93" s="24" t="str">
        <f t="shared" si="2"/>
        <v>Q2</v>
      </c>
      <c r="G93" s="15" t="s">
        <v>51</v>
      </c>
      <c r="H93" s="5" t="s">
        <v>88</v>
      </c>
      <c r="I93" s="5" t="s">
        <v>49</v>
      </c>
      <c r="J93" s="38">
        <v>3.6</v>
      </c>
      <c r="K93" s="15" t="s">
        <v>52</v>
      </c>
      <c r="L93" s="5" t="s">
        <v>89</v>
      </c>
      <c r="M93" s="5" t="s">
        <v>49</v>
      </c>
      <c r="N93" s="38">
        <v>10.75</v>
      </c>
      <c r="O93" s="31">
        <f ca="1">IF(H93="","",J93*(1/INDIRECT($H93))/INDEX('Fixed inputs'!$D$81:$D$85,MATCH($C93,'Fixed inputs'!$B$81:$B$85,0)))</f>
        <v>0.13393654384189535</v>
      </c>
      <c r="P93" s="32">
        <f ca="1">IF(L93="","",N93*(1/(INDIRECT($L93))/INDEX('Fixed inputs'!$D$81:$D$85,MATCH($C93,'Fixed inputs'!$B$81:$B$85,0))))</f>
        <v>0.50346571749718994</v>
      </c>
      <c r="Q93" s="33">
        <f t="shared" ca="1" si="1"/>
        <v>0.63740226133908529</v>
      </c>
      <c r="R93" s="8"/>
      <c r="V93" s="32"/>
    </row>
    <row r="94" spans="3:22" x14ac:dyDescent="0.6">
      <c r="C94" s="22" t="s">
        <v>5</v>
      </c>
      <c r="D94" s="23" t="s">
        <v>50</v>
      </c>
      <c r="E94" s="23">
        <f t="shared" si="2"/>
        <v>2021</v>
      </c>
      <c r="F94" s="24" t="str">
        <f t="shared" si="2"/>
        <v>Q3</v>
      </c>
      <c r="G94" s="15" t="s">
        <v>51</v>
      </c>
      <c r="H94" s="5" t="s">
        <v>88</v>
      </c>
      <c r="I94" s="5" t="s">
        <v>49</v>
      </c>
      <c r="J94" s="38">
        <v>3.6</v>
      </c>
      <c r="K94" s="15" t="s">
        <v>52</v>
      </c>
      <c r="L94" s="5" t="s">
        <v>89</v>
      </c>
      <c r="M94" s="5" t="s">
        <v>49</v>
      </c>
      <c r="N94" s="38">
        <v>10.75</v>
      </c>
      <c r="O94" s="31">
        <f ca="1">IF(H94="","",J94*(1/INDIRECT($H94))/INDEX('Fixed inputs'!$D$81:$D$85,MATCH($C94,'Fixed inputs'!$B$81:$B$85,0)))</f>
        <v>0.13393654384189535</v>
      </c>
      <c r="P94" s="32">
        <f ca="1">IF(L94="","",N94*(1/(INDIRECT($L94))/INDEX('Fixed inputs'!$D$81:$D$85,MATCH($C94,'Fixed inputs'!$B$81:$B$85,0))))</f>
        <v>0.50346571749718994</v>
      </c>
      <c r="Q94" s="33">
        <f t="shared" ca="1" si="1"/>
        <v>0.63740226133908529</v>
      </c>
      <c r="R94" s="8"/>
      <c r="V94" s="32"/>
    </row>
    <row r="95" spans="3:22" x14ac:dyDescent="0.6">
      <c r="C95" s="22" t="s">
        <v>5</v>
      </c>
      <c r="D95" s="23" t="s">
        <v>50</v>
      </c>
      <c r="E95" s="23">
        <f t="shared" si="2"/>
        <v>2021</v>
      </c>
      <c r="F95" s="24" t="str">
        <f t="shared" si="2"/>
        <v>Q4</v>
      </c>
      <c r="G95" s="15" t="s">
        <v>51</v>
      </c>
      <c r="H95" s="5" t="s">
        <v>88</v>
      </c>
      <c r="I95" s="5" t="s">
        <v>49</v>
      </c>
      <c r="J95" s="38">
        <v>3.6</v>
      </c>
      <c r="K95" s="15" t="s">
        <v>52</v>
      </c>
      <c r="L95" s="5" t="s">
        <v>89</v>
      </c>
      <c r="M95" s="5" t="s">
        <v>49</v>
      </c>
      <c r="N95" s="38">
        <v>10.75</v>
      </c>
      <c r="O95" s="31">
        <f ca="1">IF(H95="","",J95*(1/INDIRECT($H95))/INDEX('Fixed inputs'!$D$81:$D$85,MATCH($C95,'Fixed inputs'!$B$81:$B$85,0)))</f>
        <v>0.13393654384189535</v>
      </c>
      <c r="P95" s="32">
        <f ca="1">IF(L95="","",N95*(1/(INDIRECT($L95))/INDEX('Fixed inputs'!$D$81:$D$85,MATCH($C95,'Fixed inputs'!$B$81:$B$85,0))))</f>
        <v>0.50346571749718994</v>
      </c>
      <c r="Q95" s="33">
        <f t="shared" ca="1" si="1"/>
        <v>0.63740226133908529</v>
      </c>
      <c r="R95" s="8"/>
      <c r="V95" s="32"/>
    </row>
    <row r="96" spans="3:22" x14ac:dyDescent="0.6">
      <c r="C96" s="22" t="s">
        <v>5</v>
      </c>
      <c r="D96" s="23" t="s">
        <v>50</v>
      </c>
      <c r="E96" s="23">
        <f t="shared" ref="E96:F115" si="3">E28</f>
        <v>2022</v>
      </c>
      <c r="F96" s="24" t="str">
        <f t="shared" si="3"/>
        <v>Q1</v>
      </c>
      <c r="G96" s="15" t="s">
        <v>51</v>
      </c>
      <c r="H96" s="5" t="s">
        <v>88</v>
      </c>
      <c r="I96" s="5" t="s">
        <v>49</v>
      </c>
      <c r="J96" s="38">
        <v>3.6</v>
      </c>
      <c r="K96" s="15" t="s">
        <v>52</v>
      </c>
      <c r="L96" s="5" t="s">
        <v>89</v>
      </c>
      <c r="M96" s="5" t="s">
        <v>49</v>
      </c>
      <c r="N96" s="38">
        <v>10.75</v>
      </c>
      <c r="O96" s="31">
        <f ca="1">IF(H96="","",J96*(1/INDIRECT($H96))/INDEX('Fixed inputs'!$D$81:$D$85,MATCH($C96,'Fixed inputs'!$B$81:$B$85,0)))</f>
        <v>0.13393654384189535</v>
      </c>
      <c r="P96" s="32">
        <f ca="1">IF(L96="","",N96*(1/(INDIRECT($L96))/INDEX('Fixed inputs'!$D$81:$D$85,MATCH($C96,'Fixed inputs'!$B$81:$B$85,0))))</f>
        <v>0.50346571749718994</v>
      </c>
      <c r="Q96" s="33">
        <f t="shared" ca="1" si="1"/>
        <v>0.63740226133908529</v>
      </c>
      <c r="R96" s="8"/>
      <c r="V96" s="32"/>
    </row>
    <row r="97" spans="3:22" x14ac:dyDescent="0.6">
      <c r="C97" s="22" t="s">
        <v>5</v>
      </c>
      <c r="D97" s="23" t="s">
        <v>50</v>
      </c>
      <c r="E97" s="23">
        <f t="shared" si="3"/>
        <v>2022</v>
      </c>
      <c r="F97" s="24" t="str">
        <f t="shared" si="3"/>
        <v>Q2</v>
      </c>
      <c r="G97" s="15" t="s">
        <v>51</v>
      </c>
      <c r="H97" s="5" t="s">
        <v>88</v>
      </c>
      <c r="I97" s="5" t="s">
        <v>49</v>
      </c>
      <c r="J97" s="38">
        <v>3.6</v>
      </c>
      <c r="K97" s="15" t="s">
        <v>52</v>
      </c>
      <c r="L97" s="5" t="s">
        <v>89</v>
      </c>
      <c r="M97" s="5" t="s">
        <v>49</v>
      </c>
      <c r="N97" s="38">
        <v>10.75</v>
      </c>
      <c r="O97" s="31">
        <f ca="1">IF(H97="","",J97*(1/INDIRECT($H97))/INDEX('Fixed inputs'!$D$81:$D$85,MATCH($C97,'Fixed inputs'!$B$81:$B$85,0)))</f>
        <v>0.13393654384189535</v>
      </c>
      <c r="P97" s="32">
        <f ca="1">IF(L97="","",N97*(1/(INDIRECT($L97))/INDEX('Fixed inputs'!$D$81:$D$85,MATCH($C97,'Fixed inputs'!$B$81:$B$85,0))))</f>
        <v>0.50346571749718994</v>
      </c>
      <c r="Q97" s="33">
        <f t="shared" ca="1" si="1"/>
        <v>0.63740226133908529</v>
      </c>
      <c r="R97" s="8"/>
      <c r="V97" s="32"/>
    </row>
    <row r="98" spans="3:22" x14ac:dyDescent="0.6">
      <c r="C98" s="22" t="s">
        <v>5</v>
      </c>
      <c r="D98" s="23" t="s">
        <v>50</v>
      </c>
      <c r="E98" s="23">
        <f t="shared" si="3"/>
        <v>2022</v>
      </c>
      <c r="F98" s="24" t="str">
        <f t="shared" si="3"/>
        <v>Q3</v>
      </c>
      <c r="G98" s="15" t="s">
        <v>51</v>
      </c>
      <c r="H98" s="5" t="s">
        <v>88</v>
      </c>
      <c r="I98" s="5" t="s">
        <v>49</v>
      </c>
      <c r="J98" s="38">
        <v>3.6</v>
      </c>
      <c r="K98" s="15" t="s">
        <v>52</v>
      </c>
      <c r="L98" s="5" t="s">
        <v>89</v>
      </c>
      <c r="M98" s="5" t="s">
        <v>49</v>
      </c>
      <c r="N98" s="38">
        <v>10.75</v>
      </c>
      <c r="O98" s="31">
        <f ca="1">IF(H98="","",J98*(1/INDIRECT($H98))/INDEX('Fixed inputs'!$D$81:$D$85,MATCH($C98,'Fixed inputs'!$B$81:$B$85,0)))</f>
        <v>0.13393654384189535</v>
      </c>
      <c r="P98" s="32">
        <f ca="1">IF(L98="","",N98*(1/(INDIRECT($L98))/INDEX('Fixed inputs'!$D$81:$D$85,MATCH($C98,'Fixed inputs'!$B$81:$B$85,0))))</f>
        <v>0.50346571749718994</v>
      </c>
      <c r="Q98" s="33">
        <f t="shared" ca="1" si="1"/>
        <v>0.63740226133908529</v>
      </c>
      <c r="R98" s="8"/>
      <c r="V98" s="32"/>
    </row>
    <row r="99" spans="3:22" x14ac:dyDescent="0.6">
      <c r="C99" s="22" t="s">
        <v>5</v>
      </c>
      <c r="D99" s="23" t="s">
        <v>50</v>
      </c>
      <c r="E99" s="23">
        <f t="shared" si="3"/>
        <v>2022</v>
      </c>
      <c r="F99" s="24" t="str">
        <f t="shared" si="3"/>
        <v>Q4</v>
      </c>
      <c r="G99" s="15" t="s">
        <v>51</v>
      </c>
      <c r="H99" s="5" t="s">
        <v>88</v>
      </c>
      <c r="I99" s="5" t="s">
        <v>49</v>
      </c>
      <c r="J99" s="38">
        <v>3.6</v>
      </c>
      <c r="K99" s="15" t="s">
        <v>52</v>
      </c>
      <c r="L99" s="5" t="s">
        <v>89</v>
      </c>
      <c r="M99" s="5" t="s">
        <v>49</v>
      </c>
      <c r="N99" s="38">
        <v>10.75</v>
      </c>
      <c r="O99" s="31">
        <f ca="1">IF(H99="","",J99*(1/INDIRECT($H99))/INDEX('Fixed inputs'!$D$81:$D$85,MATCH($C99,'Fixed inputs'!$B$81:$B$85,0)))</f>
        <v>0.13393654384189535</v>
      </c>
      <c r="P99" s="32">
        <f ca="1">IF(L99="","",N99*(1/(INDIRECT($L99))/INDEX('Fixed inputs'!$D$81:$D$85,MATCH($C99,'Fixed inputs'!$B$81:$B$85,0))))</f>
        <v>0.50346571749718994</v>
      </c>
      <c r="Q99" s="33">
        <f t="shared" ca="1" si="1"/>
        <v>0.63740226133908529</v>
      </c>
      <c r="R99" s="8"/>
      <c r="V99" s="32"/>
    </row>
    <row r="100" spans="3:22" x14ac:dyDescent="0.6">
      <c r="C100" s="22" t="s">
        <v>5</v>
      </c>
      <c r="D100" s="23" t="s">
        <v>50</v>
      </c>
      <c r="E100" s="23">
        <f t="shared" si="3"/>
        <v>2023</v>
      </c>
      <c r="F100" s="24" t="str">
        <f t="shared" si="3"/>
        <v>Q1</v>
      </c>
      <c r="G100" s="15" t="s">
        <v>51</v>
      </c>
      <c r="H100" s="5" t="s">
        <v>88</v>
      </c>
      <c r="I100" s="5" t="s">
        <v>49</v>
      </c>
      <c r="J100" s="38">
        <v>3.6</v>
      </c>
      <c r="K100" s="15" t="s">
        <v>52</v>
      </c>
      <c r="L100" s="5" t="s">
        <v>89</v>
      </c>
      <c r="M100" s="5" t="s">
        <v>49</v>
      </c>
      <c r="N100" s="38">
        <v>10.75</v>
      </c>
      <c r="O100" s="31">
        <f ca="1">IF(H100="","",J100*(1/INDIRECT($H100))/INDEX('Fixed inputs'!$D$81:$D$85,MATCH($C100,'Fixed inputs'!$B$81:$B$85,0)))</f>
        <v>0.13393654384189535</v>
      </c>
      <c r="P100" s="32">
        <f ca="1">IF(L100="","",N100*(1/(INDIRECT($L100))/INDEX('Fixed inputs'!$D$81:$D$85,MATCH($C100,'Fixed inputs'!$B$81:$B$85,0))))</f>
        <v>0.50346571749718994</v>
      </c>
      <c r="Q100" s="33">
        <f t="shared" ca="1" si="1"/>
        <v>0.63740226133908529</v>
      </c>
      <c r="R100" s="8"/>
      <c r="V100" s="32"/>
    </row>
    <row r="101" spans="3:22" x14ac:dyDescent="0.6">
      <c r="C101" s="22" t="s">
        <v>5</v>
      </c>
      <c r="D101" s="23" t="s">
        <v>50</v>
      </c>
      <c r="E101" s="23">
        <f t="shared" si="3"/>
        <v>2023</v>
      </c>
      <c r="F101" s="24" t="str">
        <f t="shared" si="3"/>
        <v>Q2</v>
      </c>
      <c r="G101" s="15" t="s">
        <v>51</v>
      </c>
      <c r="H101" s="5" t="s">
        <v>88</v>
      </c>
      <c r="I101" s="5" t="s">
        <v>49</v>
      </c>
      <c r="J101" s="38">
        <v>3.6</v>
      </c>
      <c r="K101" s="15" t="s">
        <v>52</v>
      </c>
      <c r="L101" s="5" t="s">
        <v>89</v>
      </c>
      <c r="M101" s="5" t="s">
        <v>49</v>
      </c>
      <c r="N101" s="38">
        <v>10.75</v>
      </c>
      <c r="O101" s="31">
        <f ca="1">IF(H101="","",J101*(1/INDIRECT($H101))/INDEX('Fixed inputs'!$D$81:$D$85,MATCH($C101,'Fixed inputs'!$B$81:$B$85,0)))</f>
        <v>0.13393654384189535</v>
      </c>
      <c r="P101" s="32">
        <f ca="1">IF(L101="","",N101*(1/(INDIRECT($L101))/INDEX('Fixed inputs'!$D$81:$D$85,MATCH($C101,'Fixed inputs'!$B$81:$B$85,0))))</f>
        <v>0.50346571749718994</v>
      </c>
      <c r="Q101" s="33">
        <f t="shared" ca="1" si="1"/>
        <v>0.63740226133908529</v>
      </c>
      <c r="R101" s="8"/>
      <c r="V101" s="32"/>
    </row>
    <row r="102" spans="3:22" x14ac:dyDescent="0.6">
      <c r="C102" s="22" t="s">
        <v>5</v>
      </c>
      <c r="D102" s="23" t="s">
        <v>50</v>
      </c>
      <c r="E102" s="23">
        <f t="shared" si="3"/>
        <v>2023</v>
      </c>
      <c r="F102" s="24" t="str">
        <f t="shared" si="3"/>
        <v>Q3</v>
      </c>
      <c r="G102" s="15" t="s">
        <v>51</v>
      </c>
      <c r="H102" s="5" t="s">
        <v>88</v>
      </c>
      <c r="I102" s="5" t="s">
        <v>49</v>
      </c>
      <c r="J102" s="38">
        <v>3.6</v>
      </c>
      <c r="K102" s="15" t="s">
        <v>52</v>
      </c>
      <c r="L102" s="5" t="s">
        <v>89</v>
      </c>
      <c r="M102" s="5" t="s">
        <v>49</v>
      </c>
      <c r="N102" s="38">
        <v>10.75</v>
      </c>
      <c r="O102" s="31">
        <f ca="1">IF(H102="","",J102*(1/INDIRECT($H102))/INDEX('Fixed inputs'!$D$81:$D$85,MATCH($C102,'Fixed inputs'!$B$81:$B$85,0)))</f>
        <v>0.13393654384189535</v>
      </c>
      <c r="P102" s="32">
        <f ca="1">IF(L102="","",N102*(1/(INDIRECT($L102))/INDEX('Fixed inputs'!$D$81:$D$85,MATCH($C102,'Fixed inputs'!$B$81:$B$85,0))))</f>
        <v>0.50346571749718994</v>
      </c>
      <c r="Q102" s="33">
        <f t="shared" ca="1" si="1"/>
        <v>0.63740226133908529</v>
      </c>
      <c r="R102" s="8"/>
      <c r="V102" s="32"/>
    </row>
    <row r="103" spans="3:22" x14ac:dyDescent="0.6">
      <c r="C103" s="22" t="s">
        <v>5</v>
      </c>
      <c r="D103" s="23" t="s">
        <v>50</v>
      </c>
      <c r="E103" s="23">
        <f t="shared" si="3"/>
        <v>2023</v>
      </c>
      <c r="F103" s="24" t="str">
        <f t="shared" si="3"/>
        <v>Q4</v>
      </c>
      <c r="G103" s="15" t="s">
        <v>51</v>
      </c>
      <c r="H103" s="5" t="s">
        <v>88</v>
      </c>
      <c r="I103" s="5" t="s">
        <v>49</v>
      </c>
      <c r="J103" s="38">
        <v>3.6</v>
      </c>
      <c r="K103" s="15" t="s">
        <v>52</v>
      </c>
      <c r="L103" s="5" t="s">
        <v>89</v>
      </c>
      <c r="M103" s="5" t="s">
        <v>49</v>
      </c>
      <c r="N103" s="38">
        <v>10.75</v>
      </c>
      <c r="O103" s="31">
        <f ca="1">IF(H103="","",J103*(1/INDIRECT($H103))/INDEX('Fixed inputs'!$D$81:$D$85,MATCH($C103,'Fixed inputs'!$B$81:$B$85,0)))</f>
        <v>0.13393654384189535</v>
      </c>
      <c r="P103" s="32">
        <f ca="1">IF(L103="","",N103*(1/(INDIRECT($L103))/INDEX('Fixed inputs'!$D$81:$D$85,MATCH($C103,'Fixed inputs'!$B$81:$B$85,0))))</f>
        <v>0.50346571749718994</v>
      </c>
      <c r="Q103" s="33">
        <f t="shared" ca="1" si="1"/>
        <v>0.63740226133908529</v>
      </c>
      <c r="R103" s="8"/>
      <c r="V103" s="32"/>
    </row>
    <row r="104" spans="3:22" x14ac:dyDescent="0.6">
      <c r="C104" s="22" t="s">
        <v>5</v>
      </c>
      <c r="D104" s="23" t="s">
        <v>50</v>
      </c>
      <c r="E104" s="23">
        <f t="shared" si="3"/>
        <v>2024</v>
      </c>
      <c r="F104" s="24" t="str">
        <f t="shared" si="3"/>
        <v>Q1</v>
      </c>
      <c r="G104" s="15" t="s">
        <v>51</v>
      </c>
      <c r="H104" s="5" t="s">
        <v>88</v>
      </c>
      <c r="I104" s="5" t="s">
        <v>49</v>
      </c>
      <c r="J104" s="38">
        <v>3.6</v>
      </c>
      <c r="K104" s="15" t="s">
        <v>52</v>
      </c>
      <c r="L104" s="5" t="s">
        <v>89</v>
      </c>
      <c r="M104" s="5" t="s">
        <v>49</v>
      </c>
      <c r="N104" s="38">
        <v>10.75</v>
      </c>
      <c r="O104" s="31">
        <f ca="1">IF(H104="","",J104*(1/INDIRECT($H104))/INDEX('Fixed inputs'!$D$81:$D$85,MATCH($C104,'Fixed inputs'!$B$81:$B$85,0)))</f>
        <v>0.13393654384189535</v>
      </c>
      <c r="P104" s="32">
        <f ca="1">IF(L104="","",N104*(1/(INDIRECT($L104))/INDEX('Fixed inputs'!$D$81:$D$85,MATCH($C104,'Fixed inputs'!$B$81:$B$85,0))))</f>
        <v>0.50346571749718994</v>
      </c>
      <c r="Q104" s="33">
        <f t="shared" ca="1" si="1"/>
        <v>0.63740226133908529</v>
      </c>
      <c r="R104" s="8"/>
      <c r="V104" s="32"/>
    </row>
    <row r="105" spans="3:22" x14ac:dyDescent="0.6">
      <c r="C105" s="22" t="s">
        <v>5</v>
      </c>
      <c r="D105" s="23" t="s">
        <v>50</v>
      </c>
      <c r="E105" s="23">
        <f t="shared" si="3"/>
        <v>2024</v>
      </c>
      <c r="F105" s="24" t="str">
        <f t="shared" si="3"/>
        <v>Q2</v>
      </c>
      <c r="G105" s="15" t="s">
        <v>51</v>
      </c>
      <c r="H105" s="5" t="s">
        <v>88</v>
      </c>
      <c r="I105" s="5" t="s">
        <v>49</v>
      </c>
      <c r="J105" s="38">
        <v>3.6</v>
      </c>
      <c r="K105" s="15" t="s">
        <v>52</v>
      </c>
      <c r="L105" s="5" t="s">
        <v>89</v>
      </c>
      <c r="M105" s="5" t="s">
        <v>49</v>
      </c>
      <c r="N105" s="38">
        <v>10.75</v>
      </c>
      <c r="O105" s="31">
        <f ca="1">IF(H105="","",J105*(1/INDIRECT($H105))/INDEX('Fixed inputs'!$D$81:$D$85,MATCH($C105,'Fixed inputs'!$B$81:$B$85,0)))</f>
        <v>0.13393654384189535</v>
      </c>
      <c r="P105" s="32">
        <f ca="1">IF(L105="","",N105*(1/(INDIRECT($L105))/INDEX('Fixed inputs'!$D$81:$D$85,MATCH($C105,'Fixed inputs'!$B$81:$B$85,0))))</f>
        <v>0.50346571749718994</v>
      </c>
      <c r="Q105" s="33">
        <f t="shared" ca="1" si="1"/>
        <v>0.63740226133908529</v>
      </c>
      <c r="R105" s="8"/>
      <c r="V105" s="32"/>
    </row>
    <row r="106" spans="3:22" x14ac:dyDescent="0.6">
      <c r="C106" s="22" t="s">
        <v>5</v>
      </c>
      <c r="D106" s="23" t="s">
        <v>50</v>
      </c>
      <c r="E106" s="23">
        <f t="shared" si="3"/>
        <v>2024</v>
      </c>
      <c r="F106" s="24" t="str">
        <f t="shared" si="3"/>
        <v>Q3</v>
      </c>
      <c r="G106" s="15" t="s">
        <v>51</v>
      </c>
      <c r="H106" s="5" t="s">
        <v>88</v>
      </c>
      <c r="I106" s="5" t="s">
        <v>49</v>
      </c>
      <c r="J106" s="38">
        <v>3.6</v>
      </c>
      <c r="K106" s="15" t="s">
        <v>52</v>
      </c>
      <c r="L106" s="5" t="s">
        <v>89</v>
      </c>
      <c r="M106" s="5" t="s">
        <v>49</v>
      </c>
      <c r="N106" s="38">
        <v>10.75</v>
      </c>
      <c r="O106" s="31">
        <f ca="1">IF(H106="","",J106*(1/INDIRECT($H106))/INDEX('Fixed inputs'!$D$81:$D$85,MATCH($C106,'Fixed inputs'!$B$81:$B$85,0)))</f>
        <v>0.13393654384189535</v>
      </c>
      <c r="P106" s="32">
        <f ca="1">IF(L106="","",N106*(1/(INDIRECT($L106))/INDEX('Fixed inputs'!$D$81:$D$85,MATCH($C106,'Fixed inputs'!$B$81:$B$85,0))))</f>
        <v>0.50346571749718994</v>
      </c>
      <c r="Q106" s="33">
        <f t="shared" ca="1" si="1"/>
        <v>0.63740226133908529</v>
      </c>
      <c r="R106" s="8"/>
      <c r="V106" s="32"/>
    </row>
    <row r="107" spans="3:22" x14ac:dyDescent="0.6">
      <c r="C107" s="22" t="s">
        <v>5</v>
      </c>
      <c r="D107" s="23" t="s">
        <v>50</v>
      </c>
      <c r="E107" s="23">
        <f t="shared" si="3"/>
        <v>2024</v>
      </c>
      <c r="F107" s="24" t="str">
        <f t="shared" si="3"/>
        <v>Q4</v>
      </c>
      <c r="G107" s="15" t="s">
        <v>51</v>
      </c>
      <c r="H107" s="5" t="s">
        <v>88</v>
      </c>
      <c r="I107" s="5" t="s">
        <v>49</v>
      </c>
      <c r="J107" s="38">
        <v>3.6</v>
      </c>
      <c r="K107" s="15" t="s">
        <v>52</v>
      </c>
      <c r="L107" s="5" t="s">
        <v>89</v>
      </c>
      <c r="M107" s="5" t="s">
        <v>49</v>
      </c>
      <c r="N107" s="38">
        <v>10.75</v>
      </c>
      <c r="O107" s="31">
        <f ca="1">IF(H107="","",J107*(1/INDIRECT($H107))/INDEX('Fixed inputs'!$D$81:$D$85,MATCH($C107,'Fixed inputs'!$B$81:$B$85,0)))</f>
        <v>0.13393654384189535</v>
      </c>
      <c r="P107" s="32">
        <f ca="1">IF(L107="","",N107*(1/(INDIRECT($L107))/INDEX('Fixed inputs'!$D$81:$D$85,MATCH($C107,'Fixed inputs'!$B$81:$B$85,0))))</f>
        <v>0.50346571749718994</v>
      </c>
      <c r="Q107" s="33">
        <f t="shared" ca="1" si="1"/>
        <v>0.63740226133908529</v>
      </c>
      <c r="R107" s="8"/>
      <c r="V107" s="32"/>
    </row>
    <row r="108" spans="3:22" x14ac:dyDescent="0.6">
      <c r="C108" s="22" t="s">
        <v>5</v>
      </c>
      <c r="D108" s="23" t="s">
        <v>50</v>
      </c>
      <c r="E108" s="23">
        <f t="shared" si="3"/>
        <v>2025</v>
      </c>
      <c r="F108" s="24" t="str">
        <f t="shared" si="3"/>
        <v>Q1</v>
      </c>
      <c r="G108" s="15" t="s">
        <v>51</v>
      </c>
      <c r="H108" s="5" t="s">
        <v>88</v>
      </c>
      <c r="I108" s="5" t="s">
        <v>49</v>
      </c>
      <c r="J108" s="38">
        <v>3.6</v>
      </c>
      <c r="K108" s="15" t="s">
        <v>52</v>
      </c>
      <c r="L108" s="5" t="s">
        <v>89</v>
      </c>
      <c r="M108" s="5" t="s">
        <v>49</v>
      </c>
      <c r="N108" s="38">
        <v>10.75</v>
      </c>
      <c r="O108" s="31">
        <f ca="1">IF(H108="","",J108*(1/INDIRECT($H108))/INDEX('Fixed inputs'!$D$81:$D$85,MATCH($C108,'Fixed inputs'!$B$81:$B$85,0)))</f>
        <v>0.13393654384189535</v>
      </c>
      <c r="P108" s="32">
        <f ca="1">IF(L108="","",N108*(1/(INDIRECT($L108))/INDEX('Fixed inputs'!$D$81:$D$85,MATCH($C108,'Fixed inputs'!$B$81:$B$85,0))))</f>
        <v>0.50346571749718994</v>
      </c>
      <c r="Q108" s="33">
        <f t="shared" ca="1" si="1"/>
        <v>0.63740226133908529</v>
      </c>
      <c r="R108" s="8"/>
      <c r="V108" s="32"/>
    </row>
    <row r="109" spans="3:22" x14ac:dyDescent="0.6">
      <c r="C109" s="22" t="s">
        <v>5</v>
      </c>
      <c r="D109" s="23" t="s">
        <v>50</v>
      </c>
      <c r="E109" s="23">
        <f t="shared" si="3"/>
        <v>2025</v>
      </c>
      <c r="F109" s="24" t="str">
        <f t="shared" si="3"/>
        <v>Q2</v>
      </c>
      <c r="G109" s="15" t="s">
        <v>51</v>
      </c>
      <c r="H109" s="5" t="s">
        <v>88</v>
      </c>
      <c r="I109" s="5" t="s">
        <v>49</v>
      </c>
      <c r="J109" s="38">
        <v>3.6</v>
      </c>
      <c r="K109" s="15" t="s">
        <v>52</v>
      </c>
      <c r="L109" s="5" t="s">
        <v>89</v>
      </c>
      <c r="M109" s="5" t="s">
        <v>49</v>
      </c>
      <c r="N109" s="38">
        <v>10.75</v>
      </c>
      <c r="O109" s="31">
        <f ca="1">IF(H109="","",J109*(1/INDIRECT($H109))/INDEX('Fixed inputs'!$D$81:$D$85,MATCH($C109,'Fixed inputs'!$B$81:$B$85,0)))</f>
        <v>0.13393654384189535</v>
      </c>
      <c r="P109" s="32">
        <f ca="1">IF(L109="","",N109*(1/(INDIRECT($L109))/INDEX('Fixed inputs'!$D$81:$D$85,MATCH($C109,'Fixed inputs'!$B$81:$B$85,0))))</f>
        <v>0.50346571749718994</v>
      </c>
      <c r="Q109" s="33">
        <f t="shared" ca="1" si="1"/>
        <v>0.63740226133908529</v>
      </c>
      <c r="R109" s="8"/>
      <c r="V109" s="32"/>
    </row>
    <row r="110" spans="3:22" x14ac:dyDescent="0.6">
      <c r="C110" s="22" t="s">
        <v>5</v>
      </c>
      <c r="D110" s="23" t="s">
        <v>50</v>
      </c>
      <c r="E110" s="23">
        <f t="shared" si="3"/>
        <v>2025</v>
      </c>
      <c r="F110" s="24" t="str">
        <f t="shared" si="3"/>
        <v>Q3</v>
      </c>
      <c r="G110" s="15" t="s">
        <v>51</v>
      </c>
      <c r="H110" s="5" t="s">
        <v>88</v>
      </c>
      <c r="I110" s="5" t="s">
        <v>49</v>
      </c>
      <c r="J110" s="38">
        <v>3.6</v>
      </c>
      <c r="K110" s="15" t="s">
        <v>52</v>
      </c>
      <c r="L110" s="5" t="s">
        <v>89</v>
      </c>
      <c r="M110" s="5" t="s">
        <v>49</v>
      </c>
      <c r="N110" s="38">
        <v>10.75</v>
      </c>
      <c r="O110" s="31">
        <f ca="1">IF(H110="","",J110*(1/INDIRECT($H110))/INDEX('Fixed inputs'!$D$81:$D$85,MATCH($C110,'Fixed inputs'!$B$81:$B$85,0)))</f>
        <v>0.13393654384189535</v>
      </c>
      <c r="P110" s="32">
        <f ca="1">IF(L110="","",N110*(1/(INDIRECT($L110))/INDEX('Fixed inputs'!$D$81:$D$85,MATCH($C110,'Fixed inputs'!$B$81:$B$85,0))))</f>
        <v>0.50346571749718994</v>
      </c>
      <c r="Q110" s="33">
        <f t="shared" ca="1" si="1"/>
        <v>0.63740226133908529</v>
      </c>
      <c r="R110" s="8"/>
      <c r="V110" s="32"/>
    </row>
    <row r="111" spans="3:22" x14ac:dyDescent="0.6">
      <c r="C111" s="22" t="s">
        <v>5</v>
      </c>
      <c r="D111" s="23" t="s">
        <v>50</v>
      </c>
      <c r="E111" s="23">
        <f t="shared" si="3"/>
        <v>2025</v>
      </c>
      <c r="F111" s="24" t="str">
        <f t="shared" si="3"/>
        <v>Q4</v>
      </c>
      <c r="G111" s="15" t="s">
        <v>51</v>
      </c>
      <c r="H111" s="5" t="s">
        <v>88</v>
      </c>
      <c r="I111" s="5" t="s">
        <v>49</v>
      </c>
      <c r="J111" s="38">
        <v>3.6</v>
      </c>
      <c r="K111" s="15" t="s">
        <v>52</v>
      </c>
      <c r="L111" s="5" t="s">
        <v>89</v>
      </c>
      <c r="M111" s="5" t="s">
        <v>49</v>
      </c>
      <c r="N111" s="38">
        <v>10.75</v>
      </c>
      <c r="O111" s="31">
        <f ca="1">IF(H111="","",J111*(1/INDIRECT($H111))/INDEX('Fixed inputs'!$D$81:$D$85,MATCH($C111,'Fixed inputs'!$B$81:$B$85,0)))</f>
        <v>0.13393654384189535</v>
      </c>
      <c r="P111" s="32">
        <f ca="1">IF(L111="","",N111*(1/(INDIRECT($L111))/INDEX('Fixed inputs'!$D$81:$D$85,MATCH($C111,'Fixed inputs'!$B$81:$B$85,0))))</f>
        <v>0.50346571749718994</v>
      </c>
      <c r="Q111" s="33">
        <f t="shared" ca="1" si="1"/>
        <v>0.63740226133908529</v>
      </c>
      <c r="R111" s="8"/>
      <c r="V111" s="32"/>
    </row>
    <row r="112" spans="3:22" x14ac:dyDescent="0.6">
      <c r="C112" s="22" t="s">
        <v>5</v>
      </c>
      <c r="D112" s="23" t="s">
        <v>50</v>
      </c>
      <c r="E112" s="23">
        <f t="shared" si="3"/>
        <v>2026</v>
      </c>
      <c r="F112" s="24" t="str">
        <f t="shared" si="3"/>
        <v>Q1</v>
      </c>
      <c r="G112" s="15" t="s">
        <v>51</v>
      </c>
      <c r="H112" s="5" t="s">
        <v>88</v>
      </c>
      <c r="I112" s="5" t="s">
        <v>49</v>
      </c>
      <c r="J112" s="38">
        <v>3.6</v>
      </c>
      <c r="K112" s="15" t="s">
        <v>52</v>
      </c>
      <c r="L112" s="5" t="s">
        <v>89</v>
      </c>
      <c r="M112" s="5" t="s">
        <v>49</v>
      </c>
      <c r="N112" s="38">
        <v>10.75</v>
      </c>
      <c r="O112" s="31">
        <f ca="1">IF(H112="","",J112*(1/INDIRECT($H112))/INDEX('Fixed inputs'!$D$81:$D$85,MATCH($C112,'Fixed inputs'!$B$81:$B$85,0)))</f>
        <v>0.13393654384189535</v>
      </c>
      <c r="P112" s="32">
        <f ca="1">IF(L112="","",N112*(1/(INDIRECT($L112))/INDEX('Fixed inputs'!$D$81:$D$85,MATCH($C112,'Fixed inputs'!$B$81:$B$85,0))))</f>
        <v>0.50346571749718994</v>
      </c>
      <c r="Q112" s="33">
        <f t="shared" ca="1" si="1"/>
        <v>0.63740226133908529</v>
      </c>
      <c r="R112" s="8"/>
      <c r="V112" s="32"/>
    </row>
    <row r="113" spans="3:22" x14ac:dyDescent="0.6">
      <c r="C113" s="22" t="s">
        <v>5</v>
      </c>
      <c r="D113" s="23" t="s">
        <v>50</v>
      </c>
      <c r="E113" s="23">
        <f t="shared" si="3"/>
        <v>2026</v>
      </c>
      <c r="F113" s="24" t="str">
        <f t="shared" si="3"/>
        <v>Q2</v>
      </c>
      <c r="G113" s="15" t="s">
        <v>51</v>
      </c>
      <c r="H113" s="5" t="s">
        <v>88</v>
      </c>
      <c r="I113" s="5" t="s">
        <v>49</v>
      </c>
      <c r="J113" s="38">
        <v>3.6</v>
      </c>
      <c r="K113" s="15" t="s">
        <v>52</v>
      </c>
      <c r="L113" s="5" t="s">
        <v>89</v>
      </c>
      <c r="M113" s="5" t="s">
        <v>49</v>
      </c>
      <c r="N113" s="38">
        <v>10.75</v>
      </c>
      <c r="O113" s="31">
        <f ca="1">IF(H113="","",J113*(1/INDIRECT($H113))/INDEX('Fixed inputs'!$D$81:$D$85,MATCH($C113,'Fixed inputs'!$B$81:$B$85,0)))</f>
        <v>0.13393654384189535</v>
      </c>
      <c r="P113" s="32">
        <f ca="1">IF(L113="","",N113*(1/(INDIRECT($L113))/INDEX('Fixed inputs'!$D$81:$D$85,MATCH($C113,'Fixed inputs'!$B$81:$B$85,0))))</f>
        <v>0.50346571749718994</v>
      </c>
      <c r="Q113" s="33">
        <f t="shared" ca="1" si="1"/>
        <v>0.63740226133908529</v>
      </c>
      <c r="R113" s="8"/>
      <c r="V113" s="32"/>
    </row>
    <row r="114" spans="3:22" x14ac:dyDescent="0.6">
      <c r="C114" s="22" t="s">
        <v>5</v>
      </c>
      <c r="D114" s="23" t="s">
        <v>50</v>
      </c>
      <c r="E114" s="23">
        <f t="shared" si="3"/>
        <v>2026</v>
      </c>
      <c r="F114" s="24" t="str">
        <f t="shared" si="3"/>
        <v>Q3</v>
      </c>
      <c r="G114" s="15" t="s">
        <v>51</v>
      </c>
      <c r="H114" s="5" t="s">
        <v>88</v>
      </c>
      <c r="I114" s="5" t="s">
        <v>49</v>
      </c>
      <c r="J114" s="38">
        <v>3.6</v>
      </c>
      <c r="K114" s="15" t="s">
        <v>52</v>
      </c>
      <c r="L114" s="5" t="s">
        <v>89</v>
      </c>
      <c r="M114" s="5" t="s">
        <v>49</v>
      </c>
      <c r="N114" s="38">
        <v>10.75</v>
      </c>
      <c r="O114" s="31">
        <f ca="1">IF(H114="","",J114*(1/INDIRECT($H114))/INDEX('Fixed inputs'!$D$81:$D$85,MATCH($C114,'Fixed inputs'!$B$81:$B$85,0)))</f>
        <v>0.13393654384189535</v>
      </c>
      <c r="P114" s="32">
        <f ca="1">IF(L114="","",N114*(1/(INDIRECT($L114))/INDEX('Fixed inputs'!$D$81:$D$85,MATCH($C114,'Fixed inputs'!$B$81:$B$85,0))))</f>
        <v>0.50346571749718994</v>
      </c>
      <c r="Q114" s="33">
        <f t="shared" ca="1" si="1"/>
        <v>0.63740226133908529</v>
      </c>
      <c r="R114" s="8"/>
      <c r="V114" s="32"/>
    </row>
    <row r="115" spans="3:22" x14ac:dyDescent="0.6">
      <c r="C115" s="22" t="s">
        <v>5</v>
      </c>
      <c r="D115" s="23" t="s">
        <v>50</v>
      </c>
      <c r="E115" s="23">
        <f t="shared" si="3"/>
        <v>2026</v>
      </c>
      <c r="F115" s="24" t="str">
        <f t="shared" si="3"/>
        <v>Q4</v>
      </c>
      <c r="G115" s="15" t="s">
        <v>51</v>
      </c>
      <c r="H115" s="5" t="s">
        <v>88</v>
      </c>
      <c r="I115" s="5" t="s">
        <v>49</v>
      </c>
      <c r="J115" s="38">
        <v>3.6</v>
      </c>
      <c r="K115" s="15" t="s">
        <v>52</v>
      </c>
      <c r="L115" s="5" t="s">
        <v>89</v>
      </c>
      <c r="M115" s="5" t="s">
        <v>49</v>
      </c>
      <c r="N115" s="38">
        <v>10.75</v>
      </c>
      <c r="O115" s="31">
        <f ca="1">IF(H115="","",J115*(1/INDIRECT($H115))/INDEX('Fixed inputs'!$D$81:$D$85,MATCH($C115,'Fixed inputs'!$B$81:$B$85,0)))</f>
        <v>0.13393654384189535</v>
      </c>
      <c r="P115" s="32">
        <f ca="1">IF(L115="","",N115*(1/(INDIRECT($L115))/INDEX('Fixed inputs'!$D$81:$D$85,MATCH($C115,'Fixed inputs'!$B$81:$B$85,0))))</f>
        <v>0.50346571749718994</v>
      </c>
      <c r="Q115" s="33">
        <f t="shared" ca="1" si="1"/>
        <v>0.63740226133908529</v>
      </c>
      <c r="R115" s="8"/>
      <c r="V115" s="32"/>
    </row>
    <row r="116" spans="3:22" x14ac:dyDescent="0.6">
      <c r="C116" s="22" t="s">
        <v>5</v>
      </c>
      <c r="D116" s="23" t="s">
        <v>50</v>
      </c>
      <c r="E116" s="23">
        <f t="shared" ref="E116:F126" si="4">E48</f>
        <v>2027</v>
      </c>
      <c r="F116" s="24" t="str">
        <f t="shared" si="4"/>
        <v>Q1</v>
      </c>
      <c r="G116" s="15" t="s">
        <v>51</v>
      </c>
      <c r="H116" s="5" t="s">
        <v>88</v>
      </c>
      <c r="I116" s="5" t="s">
        <v>49</v>
      </c>
      <c r="J116" s="38">
        <v>3.6</v>
      </c>
      <c r="K116" s="15" t="s">
        <v>52</v>
      </c>
      <c r="L116" s="5" t="s">
        <v>89</v>
      </c>
      <c r="M116" s="5" t="s">
        <v>49</v>
      </c>
      <c r="N116" s="38">
        <v>10.75</v>
      </c>
      <c r="O116" s="31">
        <f ca="1">IF(H116="","",J116*(1/INDIRECT($H116))/INDEX('Fixed inputs'!$D$81:$D$85,MATCH($C116,'Fixed inputs'!$B$81:$B$85,0)))</f>
        <v>0.13393654384189535</v>
      </c>
      <c r="P116" s="32">
        <f ca="1">IF(L116="","",N116*(1/(INDIRECT($L116))/INDEX('Fixed inputs'!$D$81:$D$85,MATCH($C116,'Fixed inputs'!$B$81:$B$85,0))))</f>
        <v>0.50346571749718994</v>
      </c>
      <c r="Q116" s="33">
        <f t="shared" ca="1" si="1"/>
        <v>0.63740226133908529</v>
      </c>
      <c r="R116" s="8"/>
      <c r="V116" s="32"/>
    </row>
    <row r="117" spans="3:22" x14ac:dyDescent="0.6">
      <c r="C117" s="22" t="s">
        <v>5</v>
      </c>
      <c r="D117" s="23" t="s">
        <v>50</v>
      </c>
      <c r="E117" s="23">
        <f t="shared" si="4"/>
        <v>2027</v>
      </c>
      <c r="F117" s="24" t="str">
        <f t="shared" si="4"/>
        <v>Q2</v>
      </c>
      <c r="G117" s="15" t="s">
        <v>51</v>
      </c>
      <c r="H117" s="5" t="s">
        <v>88</v>
      </c>
      <c r="I117" s="5" t="s">
        <v>49</v>
      </c>
      <c r="J117" s="38">
        <v>3.6</v>
      </c>
      <c r="K117" s="15" t="s">
        <v>52</v>
      </c>
      <c r="L117" s="5" t="s">
        <v>89</v>
      </c>
      <c r="M117" s="5" t="s">
        <v>49</v>
      </c>
      <c r="N117" s="38">
        <v>10.75</v>
      </c>
      <c r="O117" s="31">
        <f ca="1">IF(H117="","",J117*(1/INDIRECT($H117))/INDEX('Fixed inputs'!$D$81:$D$85,MATCH($C117,'Fixed inputs'!$B$81:$B$85,0)))</f>
        <v>0.13393654384189535</v>
      </c>
      <c r="P117" s="32">
        <f ca="1">IF(L117="","",N117*(1/(INDIRECT($L117))/INDEX('Fixed inputs'!$D$81:$D$85,MATCH($C117,'Fixed inputs'!$B$81:$B$85,0))))</f>
        <v>0.50346571749718994</v>
      </c>
      <c r="Q117" s="33">
        <f t="shared" ca="1" si="1"/>
        <v>0.63740226133908529</v>
      </c>
      <c r="R117" s="8"/>
      <c r="V117" s="32"/>
    </row>
    <row r="118" spans="3:22" x14ac:dyDescent="0.6">
      <c r="C118" s="22" t="s">
        <v>5</v>
      </c>
      <c r="D118" s="23" t="s">
        <v>50</v>
      </c>
      <c r="E118" s="23">
        <f t="shared" si="4"/>
        <v>2027</v>
      </c>
      <c r="F118" s="24" t="str">
        <f t="shared" si="4"/>
        <v>Q3</v>
      </c>
      <c r="G118" s="15" t="s">
        <v>51</v>
      </c>
      <c r="H118" s="5" t="s">
        <v>88</v>
      </c>
      <c r="I118" s="5" t="s">
        <v>49</v>
      </c>
      <c r="J118" s="38">
        <v>3.6</v>
      </c>
      <c r="K118" s="15" t="s">
        <v>52</v>
      </c>
      <c r="L118" s="5" t="s">
        <v>89</v>
      </c>
      <c r="M118" s="5" t="s">
        <v>49</v>
      </c>
      <c r="N118" s="38">
        <v>10.75</v>
      </c>
      <c r="O118" s="31">
        <f ca="1">IF(H118="","",J118*(1/INDIRECT($H118))/INDEX('Fixed inputs'!$D$81:$D$85,MATCH($C118,'Fixed inputs'!$B$81:$B$85,0)))</f>
        <v>0.13393654384189535</v>
      </c>
      <c r="P118" s="32">
        <f ca="1">IF(L118="","",N118*(1/(INDIRECT($L118))/INDEX('Fixed inputs'!$D$81:$D$85,MATCH($C118,'Fixed inputs'!$B$81:$B$85,0))))</f>
        <v>0.50346571749718994</v>
      </c>
      <c r="Q118" s="33">
        <f t="shared" ca="1" si="1"/>
        <v>0.63740226133908529</v>
      </c>
      <c r="R118" s="8"/>
      <c r="V118" s="32"/>
    </row>
    <row r="119" spans="3:22" x14ac:dyDescent="0.6">
      <c r="C119" s="22" t="s">
        <v>5</v>
      </c>
      <c r="D119" s="23" t="s">
        <v>50</v>
      </c>
      <c r="E119" s="23">
        <f t="shared" si="4"/>
        <v>2027</v>
      </c>
      <c r="F119" s="24" t="str">
        <f t="shared" si="4"/>
        <v>Q4</v>
      </c>
      <c r="G119" s="15" t="s">
        <v>51</v>
      </c>
      <c r="H119" s="5" t="s">
        <v>88</v>
      </c>
      <c r="I119" s="5" t="s">
        <v>49</v>
      </c>
      <c r="J119" s="38">
        <v>3.6</v>
      </c>
      <c r="K119" s="15" t="s">
        <v>52</v>
      </c>
      <c r="L119" s="5" t="s">
        <v>89</v>
      </c>
      <c r="M119" s="5" t="s">
        <v>49</v>
      </c>
      <c r="N119" s="38">
        <v>10.75</v>
      </c>
      <c r="O119" s="31">
        <f ca="1">IF(H119="","",J119*(1/INDIRECT($H119))/INDEX('Fixed inputs'!$D$81:$D$85,MATCH($C119,'Fixed inputs'!$B$81:$B$85,0)))</f>
        <v>0.13393654384189535</v>
      </c>
      <c r="P119" s="32">
        <f ca="1">IF(L119="","",N119*(1/(INDIRECT($L119))/INDEX('Fixed inputs'!$D$81:$D$85,MATCH($C119,'Fixed inputs'!$B$81:$B$85,0))))</f>
        <v>0.50346571749718994</v>
      </c>
      <c r="Q119" s="33">
        <f t="shared" ca="1" si="1"/>
        <v>0.63740226133908529</v>
      </c>
      <c r="R119" s="8"/>
      <c r="V119" s="32"/>
    </row>
    <row r="120" spans="3:22" x14ac:dyDescent="0.6">
      <c r="C120" s="22" t="s">
        <v>5</v>
      </c>
      <c r="D120" s="23" t="s">
        <v>50</v>
      </c>
      <c r="E120" s="23">
        <f t="shared" si="4"/>
        <v>2028</v>
      </c>
      <c r="F120" s="24" t="str">
        <f t="shared" si="4"/>
        <v>Q1</v>
      </c>
      <c r="G120" s="15" t="s">
        <v>51</v>
      </c>
      <c r="H120" s="5" t="s">
        <v>88</v>
      </c>
      <c r="I120" s="5" t="s">
        <v>49</v>
      </c>
      <c r="J120" s="38">
        <v>3.6</v>
      </c>
      <c r="K120" s="15" t="s">
        <v>52</v>
      </c>
      <c r="L120" s="5" t="s">
        <v>89</v>
      </c>
      <c r="M120" s="5" t="s">
        <v>49</v>
      </c>
      <c r="N120" s="38">
        <v>10.75</v>
      </c>
      <c r="O120" s="31">
        <f ca="1">IF(H120="","",J120*(1/INDIRECT($H120))/INDEX('Fixed inputs'!$D$81:$D$85,MATCH($C120,'Fixed inputs'!$B$81:$B$85,0)))</f>
        <v>0.13393654384189535</v>
      </c>
      <c r="P120" s="32">
        <f ca="1">IF(L120="","",N120*(1/(INDIRECT($L120))/INDEX('Fixed inputs'!$D$81:$D$85,MATCH($C120,'Fixed inputs'!$B$81:$B$85,0))))</f>
        <v>0.50346571749718994</v>
      </c>
      <c r="Q120" s="33">
        <f t="shared" ca="1" si="1"/>
        <v>0.63740226133908529</v>
      </c>
      <c r="R120" s="8"/>
      <c r="V120" s="32"/>
    </row>
    <row r="121" spans="3:22" x14ac:dyDescent="0.6">
      <c r="C121" s="22" t="s">
        <v>5</v>
      </c>
      <c r="D121" s="23" t="s">
        <v>50</v>
      </c>
      <c r="E121" s="23">
        <f t="shared" si="4"/>
        <v>2028</v>
      </c>
      <c r="F121" s="24" t="str">
        <f t="shared" si="4"/>
        <v>Q2</v>
      </c>
      <c r="G121" s="15" t="s">
        <v>51</v>
      </c>
      <c r="H121" s="5" t="s">
        <v>88</v>
      </c>
      <c r="I121" s="5" t="s">
        <v>49</v>
      </c>
      <c r="J121" s="38">
        <v>3.6</v>
      </c>
      <c r="K121" s="15" t="s">
        <v>52</v>
      </c>
      <c r="L121" s="5" t="s">
        <v>89</v>
      </c>
      <c r="M121" s="5" t="s">
        <v>49</v>
      </c>
      <c r="N121" s="38">
        <v>10.75</v>
      </c>
      <c r="O121" s="31">
        <f ca="1">IF(H121="","",J121*(1/INDIRECT($H121))/INDEX('Fixed inputs'!$D$81:$D$85,MATCH($C121,'Fixed inputs'!$B$81:$B$85,0)))</f>
        <v>0.13393654384189535</v>
      </c>
      <c r="P121" s="32">
        <f ca="1">IF(L121="","",N121*(1/(INDIRECT($L121))/INDEX('Fixed inputs'!$D$81:$D$85,MATCH($C121,'Fixed inputs'!$B$81:$B$85,0))))</f>
        <v>0.50346571749718994</v>
      </c>
      <c r="Q121" s="33">
        <f t="shared" ca="1" si="1"/>
        <v>0.63740226133908529</v>
      </c>
      <c r="R121" s="8"/>
      <c r="V121" s="32"/>
    </row>
    <row r="122" spans="3:22" x14ac:dyDescent="0.6">
      <c r="C122" s="22" t="s">
        <v>5</v>
      </c>
      <c r="D122" s="23" t="s">
        <v>50</v>
      </c>
      <c r="E122" s="23">
        <f t="shared" si="4"/>
        <v>2028</v>
      </c>
      <c r="F122" s="24" t="str">
        <f t="shared" si="4"/>
        <v>Q3</v>
      </c>
      <c r="G122" s="15" t="s">
        <v>51</v>
      </c>
      <c r="H122" s="5" t="s">
        <v>88</v>
      </c>
      <c r="I122" s="5" t="s">
        <v>49</v>
      </c>
      <c r="J122" s="38">
        <v>3.6</v>
      </c>
      <c r="K122" s="15" t="s">
        <v>52</v>
      </c>
      <c r="L122" s="5" t="s">
        <v>89</v>
      </c>
      <c r="M122" s="5" t="s">
        <v>49</v>
      </c>
      <c r="N122" s="38">
        <v>10.75</v>
      </c>
      <c r="O122" s="31">
        <f ca="1">IF(H122="","",J122*(1/INDIRECT($H122))/INDEX('Fixed inputs'!$D$81:$D$85,MATCH($C122,'Fixed inputs'!$B$81:$B$85,0)))</f>
        <v>0.13393654384189535</v>
      </c>
      <c r="P122" s="32">
        <f ca="1">IF(L122="","",N122*(1/(INDIRECT($L122))/INDEX('Fixed inputs'!$D$81:$D$85,MATCH($C122,'Fixed inputs'!$B$81:$B$85,0))))</f>
        <v>0.50346571749718994</v>
      </c>
      <c r="Q122" s="33">
        <f t="shared" ca="1" si="1"/>
        <v>0.63740226133908529</v>
      </c>
      <c r="R122" s="8"/>
      <c r="V122" s="32"/>
    </row>
    <row r="123" spans="3:22" x14ac:dyDescent="0.6">
      <c r="C123" s="22" t="s">
        <v>5</v>
      </c>
      <c r="D123" s="23" t="s">
        <v>50</v>
      </c>
      <c r="E123" s="23">
        <f t="shared" si="4"/>
        <v>2028</v>
      </c>
      <c r="F123" s="24" t="str">
        <f t="shared" si="4"/>
        <v>Q4</v>
      </c>
      <c r="G123" s="15" t="s">
        <v>51</v>
      </c>
      <c r="H123" s="5" t="s">
        <v>88</v>
      </c>
      <c r="I123" s="5" t="s">
        <v>49</v>
      </c>
      <c r="J123" s="38">
        <v>3.6</v>
      </c>
      <c r="K123" s="15" t="s">
        <v>52</v>
      </c>
      <c r="L123" s="5" t="s">
        <v>89</v>
      </c>
      <c r="M123" s="5" t="s">
        <v>49</v>
      </c>
      <c r="N123" s="38">
        <v>10.75</v>
      </c>
      <c r="O123" s="31">
        <f ca="1">IF(H123="","",J123*(1/INDIRECT($H123))/INDEX('Fixed inputs'!$D$81:$D$85,MATCH($C123,'Fixed inputs'!$B$81:$B$85,0)))</f>
        <v>0.13393654384189535</v>
      </c>
      <c r="P123" s="32">
        <f ca="1">IF(L123="","",N123*(1/(INDIRECT($L123))/INDEX('Fixed inputs'!$D$81:$D$85,MATCH($C123,'Fixed inputs'!$B$81:$B$85,0))))</f>
        <v>0.50346571749718994</v>
      </c>
      <c r="Q123" s="33">
        <f t="shared" ca="1" si="1"/>
        <v>0.63740226133908529</v>
      </c>
      <c r="R123" s="8"/>
      <c r="V123" s="32"/>
    </row>
    <row r="124" spans="3:22" x14ac:dyDescent="0.6">
      <c r="C124" s="22" t="s">
        <v>5</v>
      </c>
      <c r="D124" s="23" t="s">
        <v>50</v>
      </c>
      <c r="E124" s="23">
        <f t="shared" si="4"/>
        <v>2029</v>
      </c>
      <c r="F124" s="24" t="str">
        <f t="shared" si="4"/>
        <v>Q1</v>
      </c>
      <c r="G124" s="15" t="s">
        <v>51</v>
      </c>
      <c r="H124" s="5" t="s">
        <v>88</v>
      </c>
      <c r="I124" s="5" t="s">
        <v>49</v>
      </c>
      <c r="J124" s="38">
        <v>3.6</v>
      </c>
      <c r="K124" s="15" t="s">
        <v>52</v>
      </c>
      <c r="L124" s="5" t="s">
        <v>89</v>
      </c>
      <c r="M124" s="5" t="s">
        <v>49</v>
      </c>
      <c r="N124" s="38">
        <v>10.75</v>
      </c>
      <c r="O124" s="31">
        <f ca="1">IF(H124="","",J124*(1/INDIRECT($H124))/INDEX('Fixed inputs'!$D$81:$D$85,MATCH($C124,'Fixed inputs'!$B$81:$B$85,0)))</f>
        <v>0.13393654384189535</v>
      </c>
      <c r="P124" s="32">
        <f ca="1">IF(L124="","",N124*(1/(INDIRECT($L124))/INDEX('Fixed inputs'!$D$81:$D$85,MATCH($C124,'Fixed inputs'!$B$81:$B$85,0))))</f>
        <v>0.50346571749718994</v>
      </c>
      <c r="Q124" s="33">
        <f t="shared" ca="1" si="1"/>
        <v>0.63740226133908529</v>
      </c>
      <c r="R124" s="8"/>
      <c r="V124" s="32"/>
    </row>
    <row r="125" spans="3:22" x14ac:dyDescent="0.6">
      <c r="C125" s="22" t="s">
        <v>5</v>
      </c>
      <c r="D125" s="23" t="s">
        <v>50</v>
      </c>
      <c r="E125" s="23">
        <f t="shared" si="4"/>
        <v>2029</v>
      </c>
      <c r="F125" s="24" t="str">
        <f t="shared" si="4"/>
        <v>Q2</v>
      </c>
      <c r="G125" s="15" t="s">
        <v>51</v>
      </c>
      <c r="H125" s="5" t="s">
        <v>88</v>
      </c>
      <c r="I125" s="5" t="s">
        <v>49</v>
      </c>
      <c r="J125" s="38">
        <v>3.6</v>
      </c>
      <c r="K125" s="15" t="s">
        <v>52</v>
      </c>
      <c r="L125" s="5" t="s">
        <v>89</v>
      </c>
      <c r="M125" s="5" t="s">
        <v>49</v>
      </c>
      <c r="N125" s="38">
        <v>10.75</v>
      </c>
      <c r="O125" s="31">
        <f ca="1">IF(H125="","",J125*(1/INDIRECT($H125))/INDEX('Fixed inputs'!$D$81:$D$85,MATCH($C125,'Fixed inputs'!$B$81:$B$85,0)))</f>
        <v>0.13393654384189535</v>
      </c>
      <c r="P125" s="32">
        <f ca="1">IF(L125="","",N125*(1/(INDIRECT($L125))/INDEX('Fixed inputs'!$D$81:$D$85,MATCH($C125,'Fixed inputs'!$B$81:$B$85,0))))</f>
        <v>0.50346571749718994</v>
      </c>
      <c r="Q125" s="33">
        <f t="shared" ca="1" si="1"/>
        <v>0.63740226133908529</v>
      </c>
      <c r="R125" s="8"/>
      <c r="V125" s="32"/>
    </row>
    <row r="126" spans="3:22" x14ac:dyDescent="0.6">
      <c r="C126" s="22" t="s">
        <v>5</v>
      </c>
      <c r="D126" s="23" t="s">
        <v>50</v>
      </c>
      <c r="E126" s="23">
        <f t="shared" si="4"/>
        <v>2029</v>
      </c>
      <c r="F126" s="24" t="str">
        <f t="shared" si="4"/>
        <v>Q3</v>
      </c>
      <c r="G126" s="15" t="s">
        <v>51</v>
      </c>
      <c r="H126" s="5" t="s">
        <v>88</v>
      </c>
      <c r="I126" s="5" t="s">
        <v>49</v>
      </c>
      <c r="J126" s="38">
        <v>3.6</v>
      </c>
      <c r="K126" s="15" t="s">
        <v>52</v>
      </c>
      <c r="L126" s="5" t="s">
        <v>89</v>
      </c>
      <c r="M126" s="5" t="s">
        <v>49</v>
      </c>
      <c r="N126" s="38">
        <v>10.75</v>
      </c>
      <c r="O126" s="31">
        <f ca="1">IF(H126="","",J126*(1/INDIRECT($H126))/INDEX('Fixed inputs'!$D$81:$D$85,MATCH($C126,'Fixed inputs'!$B$81:$B$85,0)))</f>
        <v>0.13393654384189535</v>
      </c>
      <c r="P126" s="32">
        <f ca="1">IF(L126="","",N126*(1/(INDIRECT($L126))/INDEX('Fixed inputs'!$D$81:$D$85,MATCH($C126,'Fixed inputs'!$B$81:$B$85,0))))</f>
        <v>0.50346571749718994</v>
      </c>
      <c r="Q126" s="33">
        <f t="shared" ca="1" si="1"/>
        <v>0.63740226133908529</v>
      </c>
      <c r="R126" s="8"/>
      <c r="V126" s="32"/>
    </row>
    <row r="127" spans="3:22" x14ac:dyDescent="0.6">
      <c r="C127" s="22" t="s">
        <v>5</v>
      </c>
      <c r="D127" s="23" t="s">
        <v>50</v>
      </c>
      <c r="E127" s="23">
        <f t="shared" ref="E127:F127" si="5">E59</f>
        <v>2029</v>
      </c>
      <c r="F127" s="24" t="str">
        <f t="shared" si="5"/>
        <v>Q4</v>
      </c>
      <c r="G127" s="15" t="s">
        <v>51</v>
      </c>
      <c r="H127" s="5" t="s">
        <v>88</v>
      </c>
      <c r="I127" s="5" t="s">
        <v>49</v>
      </c>
      <c r="J127" s="38">
        <v>3.6</v>
      </c>
      <c r="K127" s="15" t="s">
        <v>52</v>
      </c>
      <c r="L127" s="5" t="s">
        <v>89</v>
      </c>
      <c r="M127" s="5" t="s">
        <v>49</v>
      </c>
      <c r="N127" s="38">
        <v>10.75</v>
      </c>
      <c r="O127" s="31">
        <f ca="1">IF(H127="","",J127*(1/INDIRECT($H127))/INDEX('Fixed inputs'!$D$81:$D$85,MATCH($C127,'Fixed inputs'!$B$81:$B$85,0)))</f>
        <v>0.13393654384189535</v>
      </c>
      <c r="P127" s="32">
        <f ca="1">IF(L127="","",N127*(1/(INDIRECT($L127))/INDEX('Fixed inputs'!$D$81:$D$85,MATCH($C127,'Fixed inputs'!$B$81:$B$85,0))))</f>
        <v>0.50346571749718994</v>
      </c>
      <c r="Q127" s="33">
        <f t="shared" ca="1" si="1"/>
        <v>0.63740226133908529</v>
      </c>
      <c r="R127" s="8"/>
      <c r="V127" s="32"/>
    </row>
    <row r="128" spans="3:22" x14ac:dyDescent="0.6">
      <c r="C128" s="22" t="s">
        <v>5</v>
      </c>
      <c r="D128" s="23" t="s">
        <v>50</v>
      </c>
      <c r="E128" s="23">
        <f t="shared" ref="E128:F128" si="6">E60</f>
        <v>2030</v>
      </c>
      <c r="F128" s="24" t="str">
        <f t="shared" si="6"/>
        <v>Q1</v>
      </c>
      <c r="G128" s="15" t="s">
        <v>51</v>
      </c>
      <c r="H128" s="5" t="s">
        <v>88</v>
      </c>
      <c r="I128" s="5" t="s">
        <v>49</v>
      </c>
      <c r="J128" s="38">
        <v>3.6</v>
      </c>
      <c r="K128" s="15" t="s">
        <v>52</v>
      </c>
      <c r="L128" s="5" t="s">
        <v>89</v>
      </c>
      <c r="M128" s="5" t="s">
        <v>49</v>
      </c>
      <c r="N128" s="38">
        <v>10.75</v>
      </c>
      <c r="O128" s="31">
        <f ca="1">IF(H128="","",J128*(1/INDIRECT($H128))/INDEX('Fixed inputs'!$D$81:$D$85,MATCH($C128,'Fixed inputs'!$B$81:$B$85,0)))</f>
        <v>0.13393654384189535</v>
      </c>
      <c r="P128" s="32">
        <f ca="1">IF(L128="","",N128*(1/(INDIRECT($L128))/INDEX('Fixed inputs'!$D$81:$D$85,MATCH($C128,'Fixed inputs'!$B$81:$B$85,0))))</f>
        <v>0.50346571749718994</v>
      </c>
      <c r="Q128" s="33">
        <f t="shared" ca="1" si="1"/>
        <v>0.63740226133908529</v>
      </c>
      <c r="R128" s="8"/>
      <c r="V128" s="32"/>
    </row>
    <row r="129" spans="3:22" x14ac:dyDescent="0.6">
      <c r="C129" s="22" t="s">
        <v>5</v>
      </c>
      <c r="D129" s="23" t="s">
        <v>50</v>
      </c>
      <c r="E129" s="23">
        <f t="shared" ref="E129:F129" si="7">E61</f>
        <v>2030</v>
      </c>
      <c r="F129" s="24" t="str">
        <f t="shared" si="7"/>
        <v>Q2</v>
      </c>
      <c r="G129" s="15" t="s">
        <v>51</v>
      </c>
      <c r="H129" s="5" t="s">
        <v>88</v>
      </c>
      <c r="I129" s="5" t="s">
        <v>49</v>
      </c>
      <c r="J129" s="38">
        <v>3.6</v>
      </c>
      <c r="K129" s="15" t="s">
        <v>52</v>
      </c>
      <c r="L129" s="5" t="s">
        <v>89</v>
      </c>
      <c r="M129" s="5" t="s">
        <v>49</v>
      </c>
      <c r="N129" s="38">
        <v>10.75</v>
      </c>
      <c r="O129" s="31">
        <f ca="1">IF(H129="","",J129*(1/INDIRECT($H129))/INDEX('Fixed inputs'!$D$81:$D$85,MATCH($C129,'Fixed inputs'!$B$81:$B$85,0)))</f>
        <v>0.13393654384189535</v>
      </c>
      <c r="P129" s="32">
        <f ca="1">IF(L129="","",N129*(1/(INDIRECT($L129))/INDEX('Fixed inputs'!$D$81:$D$85,MATCH($C129,'Fixed inputs'!$B$81:$B$85,0))))</f>
        <v>0.50346571749718994</v>
      </c>
      <c r="Q129" s="33">
        <f t="shared" ca="1" si="1"/>
        <v>0.63740226133908529</v>
      </c>
      <c r="R129" s="8"/>
      <c r="V129" s="32"/>
    </row>
    <row r="130" spans="3:22" x14ac:dyDescent="0.6">
      <c r="C130" s="22" t="s">
        <v>5</v>
      </c>
      <c r="D130" s="23" t="s">
        <v>50</v>
      </c>
      <c r="E130" s="23">
        <f t="shared" ref="E130:F130" si="8">E62</f>
        <v>2030</v>
      </c>
      <c r="F130" s="24" t="str">
        <f t="shared" si="8"/>
        <v>Q3</v>
      </c>
      <c r="G130" s="15" t="s">
        <v>51</v>
      </c>
      <c r="H130" s="5" t="s">
        <v>88</v>
      </c>
      <c r="I130" s="5" t="s">
        <v>49</v>
      </c>
      <c r="J130" s="38">
        <v>3.6</v>
      </c>
      <c r="K130" s="15" t="s">
        <v>52</v>
      </c>
      <c r="L130" s="5" t="s">
        <v>89</v>
      </c>
      <c r="M130" s="5" t="s">
        <v>49</v>
      </c>
      <c r="N130" s="38">
        <v>10.75</v>
      </c>
      <c r="O130" s="31">
        <f ca="1">IF(H130="","",J130*(1/INDIRECT($H130))/INDEX('Fixed inputs'!$D$81:$D$85,MATCH($C130,'Fixed inputs'!$B$81:$B$85,0)))</f>
        <v>0.13393654384189535</v>
      </c>
      <c r="P130" s="32">
        <f ca="1">IF(L130="","",N130*(1/(INDIRECT($L130))/INDEX('Fixed inputs'!$D$81:$D$85,MATCH($C130,'Fixed inputs'!$B$81:$B$85,0))))</f>
        <v>0.50346571749718994</v>
      </c>
      <c r="Q130" s="33">
        <f t="shared" ca="1" si="1"/>
        <v>0.63740226133908529</v>
      </c>
      <c r="R130" s="8"/>
      <c r="V130" s="32"/>
    </row>
    <row r="131" spans="3:22" x14ac:dyDescent="0.6">
      <c r="C131" s="22" t="s">
        <v>5</v>
      </c>
      <c r="D131" s="23" t="s">
        <v>50</v>
      </c>
      <c r="E131" s="23">
        <f t="shared" ref="E131:F131" si="9">E63</f>
        <v>2030</v>
      </c>
      <c r="F131" s="24" t="str">
        <f t="shared" si="9"/>
        <v>Q4</v>
      </c>
      <c r="G131" s="15" t="s">
        <v>51</v>
      </c>
      <c r="H131" s="5" t="s">
        <v>88</v>
      </c>
      <c r="I131" s="5" t="s">
        <v>49</v>
      </c>
      <c r="J131" s="38">
        <v>3.6</v>
      </c>
      <c r="K131" s="15" t="s">
        <v>52</v>
      </c>
      <c r="L131" s="5" t="s">
        <v>89</v>
      </c>
      <c r="M131" s="5" t="s">
        <v>49</v>
      </c>
      <c r="N131" s="38">
        <v>10.75</v>
      </c>
      <c r="O131" s="31">
        <f ca="1">IF(H131="","",J131*(1/INDIRECT($H131))/INDEX('Fixed inputs'!$D$81:$D$85,MATCH($C131,'Fixed inputs'!$B$81:$B$85,0)))</f>
        <v>0.13393654384189535</v>
      </c>
      <c r="P131" s="32">
        <f ca="1">IF(L131="","",N131*(1/(INDIRECT($L131))/INDEX('Fixed inputs'!$D$81:$D$85,MATCH($C131,'Fixed inputs'!$B$81:$B$85,0))))</f>
        <v>0.50346571749718994</v>
      </c>
      <c r="Q131" s="33">
        <f t="shared" ca="1" si="1"/>
        <v>0.63740226133908529</v>
      </c>
      <c r="R131" s="8"/>
      <c r="V131" s="32"/>
    </row>
    <row r="132" spans="3:22" x14ac:dyDescent="0.6">
      <c r="C132" s="22" t="s">
        <v>5</v>
      </c>
      <c r="D132" s="23" t="s">
        <v>50</v>
      </c>
      <c r="E132" s="23">
        <f t="shared" ref="E132:F132" si="10">E64</f>
        <v>2031</v>
      </c>
      <c r="F132" s="24" t="str">
        <f t="shared" si="10"/>
        <v>Q1</v>
      </c>
      <c r="G132" s="15" t="s">
        <v>51</v>
      </c>
      <c r="H132" s="5" t="s">
        <v>88</v>
      </c>
      <c r="I132" s="5" t="s">
        <v>49</v>
      </c>
      <c r="J132" s="38">
        <v>3.6</v>
      </c>
      <c r="K132" s="15" t="s">
        <v>52</v>
      </c>
      <c r="L132" s="5" t="s">
        <v>89</v>
      </c>
      <c r="M132" s="5" t="s">
        <v>49</v>
      </c>
      <c r="N132" s="38">
        <v>10.75</v>
      </c>
      <c r="O132" s="31">
        <f ca="1">IF(H132="","",J132*(1/INDIRECT($H132))/INDEX('Fixed inputs'!$D$81:$D$85,MATCH($C132,'Fixed inputs'!$B$81:$B$85,0)))</f>
        <v>0.13393654384189535</v>
      </c>
      <c r="P132" s="32">
        <f ca="1">IF(L132="","",N132*(1/(INDIRECT($L132))/INDEX('Fixed inputs'!$D$81:$D$85,MATCH($C132,'Fixed inputs'!$B$81:$B$85,0))))</f>
        <v>0.50346571749718994</v>
      </c>
      <c r="Q132" s="33">
        <f t="shared" ca="1" si="1"/>
        <v>0.63740226133908529</v>
      </c>
      <c r="R132" s="8"/>
      <c r="V132" s="32"/>
    </row>
    <row r="133" spans="3:22" x14ac:dyDescent="0.6">
      <c r="C133" s="22" t="s">
        <v>5</v>
      </c>
      <c r="D133" s="23" t="s">
        <v>50</v>
      </c>
      <c r="E133" s="23">
        <f t="shared" ref="E133:F133" si="11">E65</f>
        <v>2031</v>
      </c>
      <c r="F133" s="24" t="str">
        <f t="shared" si="11"/>
        <v>Q2</v>
      </c>
      <c r="G133" s="15" t="s">
        <v>51</v>
      </c>
      <c r="H133" s="5" t="s">
        <v>88</v>
      </c>
      <c r="I133" s="5" t="s">
        <v>49</v>
      </c>
      <c r="J133" s="38">
        <v>3.6</v>
      </c>
      <c r="K133" s="15" t="s">
        <v>52</v>
      </c>
      <c r="L133" s="5" t="s">
        <v>89</v>
      </c>
      <c r="M133" s="5" t="s">
        <v>49</v>
      </c>
      <c r="N133" s="38">
        <v>10.75</v>
      </c>
      <c r="O133" s="31">
        <f ca="1">IF(H133="","",J133*(1/INDIRECT($H133))/INDEX('Fixed inputs'!$D$81:$D$85,MATCH($C133,'Fixed inputs'!$B$81:$B$85,0)))</f>
        <v>0.13393654384189535</v>
      </c>
      <c r="P133" s="32">
        <f ca="1">IF(L133="","",N133*(1/(INDIRECT($L133))/INDEX('Fixed inputs'!$D$81:$D$85,MATCH($C133,'Fixed inputs'!$B$81:$B$85,0))))</f>
        <v>0.50346571749718994</v>
      </c>
      <c r="Q133" s="33">
        <f t="shared" ca="1" si="1"/>
        <v>0.63740226133908529</v>
      </c>
      <c r="R133" s="8"/>
      <c r="V133" s="32"/>
    </row>
    <row r="134" spans="3:22" x14ac:dyDescent="0.6">
      <c r="C134" s="22" t="s">
        <v>5</v>
      </c>
      <c r="D134" s="23" t="s">
        <v>50</v>
      </c>
      <c r="E134" s="23">
        <f t="shared" ref="E134:F134" si="12">E66</f>
        <v>2031</v>
      </c>
      <c r="F134" s="24" t="str">
        <f t="shared" si="12"/>
        <v>Q3</v>
      </c>
      <c r="G134" s="15" t="s">
        <v>51</v>
      </c>
      <c r="H134" s="5" t="s">
        <v>88</v>
      </c>
      <c r="I134" s="5" t="s">
        <v>49</v>
      </c>
      <c r="J134" s="38">
        <v>3.6</v>
      </c>
      <c r="K134" s="15" t="s">
        <v>52</v>
      </c>
      <c r="L134" s="5" t="s">
        <v>89</v>
      </c>
      <c r="M134" s="5" t="s">
        <v>49</v>
      </c>
      <c r="N134" s="38">
        <v>10.75</v>
      </c>
      <c r="O134" s="31">
        <f ca="1">IF(H134="","",J134*(1/INDIRECT($H134))/INDEX('Fixed inputs'!$D$81:$D$85,MATCH($C134,'Fixed inputs'!$B$81:$B$85,0)))</f>
        <v>0.13393654384189535</v>
      </c>
      <c r="P134" s="32">
        <f ca="1">IF(L134="","",N134*(1/(INDIRECT($L134))/INDEX('Fixed inputs'!$D$81:$D$85,MATCH($C134,'Fixed inputs'!$B$81:$B$85,0))))</f>
        <v>0.50346571749718994</v>
      </c>
      <c r="Q134" s="33">
        <f t="shared" ca="1" si="1"/>
        <v>0.63740226133908529</v>
      </c>
      <c r="R134" s="8"/>
      <c r="V134" s="32"/>
    </row>
    <row r="135" spans="3:22" x14ac:dyDescent="0.6">
      <c r="C135" s="22" t="s">
        <v>5</v>
      </c>
      <c r="D135" s="23" t="s">
        <v>50</v>
      </c>
      <c r="E135" s="23">
        <f t="shared" ref="E135:F135" si="13">E67</f>
        <v>2031</v>
      </c>
      <c r="F135" s="24" t="str">
        <f t="shared" si="13"/>
        <v>Q4</v>
      </c>
      <c r="G135" s="15" t="s">
        <v>51</v>
      </c>
      <c r="H135" s="5" t="s">
        <v>88</v>
      </c>
      <c r="I135" s="5" t="s">
        <v>49</v>
      </c>
      <c r="J135" s="38">
        <v>3.6</v>
      </c>
      <c r="K135" s="15" t="s">
        <v>52</v>
      </c>
      <c r="L135" s="5" t="s">
        <v>89</v>
      </c>
      <c r="M135" s="5" t="s">
        <v>49</v>
      </c>
      <c r="N135" s="38">
        <v>10.75</v>
      </c>
      <c r="O135" s="31">
        <f ca="1">IF(H135="","",J135*(1/INDIRECT($H135))/INDEX('Fixed inputs'!$D$81:$D$85,MATCH($C135,'Fixed inputs'!$B$81:$B$85,0)))</f>
        <v>0.13393654384189535</v>
      </c>
      <c r="P135" s="32">
        <f ca="1">IF(L135="","",N135*(1/(INDIRECT($L135))/INDEX('Fixed inputs'!$D$81:$D$85,MATCH($C135,'Fixed inputs'!$B$81:$B$85,0))))</f>
        <v>0.50346571749718994</v>
      </c>
      <c r="Q135" s="33">
        <f t="shared" ca="1" si="1"/>
        <v>0.63740226133908529</v>
      </c>
      <c r="R135" s="8"/>
      <c r="V135" s="32"/>
    </row>
    <row r="136" spans="3:22" x14ac:dyDescent="0.6">
      <c r="C136" s="22" t="s">
        <v>5</v>
      </c>
      <c r="D136" s="23" t="s">
        <v>50</v>
      </c>
      <c r="E136" s="23">
        <f t="shared" ref="E136:F136" si="14">E68</f>
        <v>2032</v>
      </c>
      <c r="F136" s="24" t="str">
        <f t="shared" si="14"/>
        <v>Q1</v>
      </c>
      <c r="G136" s="15" t="s">
        <v>51</v>
      </c>
      <c r="H136" s="5" t="s">
        <v>88</v>
      </c>
      <c r="I136" s="5" t="s">
        <v>49</v>
      </c>
      <c r="J136" s="38">
        <v>3.6</v>
      </c>
      <c r="K136" s="15" t="s">
        <v>52</v>
      </c>
      <c r="L136" s="5" t="s">
        <v>89</v>
      </c>
      <c r="M136" s="5" t="s">
        <v>49</v>
      </c>
      <c r="N136" s="38">
        <v>10.75</v>
      </c>
      <c r="O136" s="31">
        <f ca="1">IF(H136="","",J136*(1/INDIRECT($H136))/INDEX('Fixed inputs'!$D$81:$D$85,MATCH($C136,'Fixed inputs'!$B$81:$B$85,0)))</f>
        <v>0.13393654384189535</v>
      </c>
      <c r="P136" s="32">
        <f ca="1">IF(L136="","",N136*(1/(INDIRECT($L136))/INDEX('Fixed inputs'!$D$81:$D$85,MATCH($C136,'Fixed inputs'!$B$81:$B$85,0))))</f>
        <v>0.50346571749718994</v>
      </c>
      <c r="Q136" s="33">
        <f t="shared" ref="Q136:Q199" ca="1" si="15">SUM(O136,P136)*IF(AND(D136="GB",C136="Gas",NOT(include_GB_GAS_transport)),0,1)</f>
        <v>0.63740226133908529</v>
      </c>
      <c r="R136" s="8"/>
      <c r="V136" s="32"/>
    </row>
    <row r="137" spans="3:22" x14ac:dyDescent="0.6">
      <c r="C137" s="22" t="s">
        <v>5</v>
      </c>
      <c r="D137" s="23" t="s">
        <v>50</v>
      </c>
      <c r="E137" s="23">
        <f t="shared" ref="E137:F137" si="16">E69</f>
        <v>2032</v>
      </c>
      <c r="F137" s="24" t="str">
        <f t="shared" si="16"/>
        <v>Q2</v>
      </c>
      <c r="G137" s="15" t="s">
        <v>51</v>
      </c>
      <c r="H137" s="5" t="s">
        <v>88</v>
      </c>
      <c r="I137" s="5" t="s">
        <v>49</v>
      </c>
      <c r="J137" s="38">
        <v>3.6</v>
      </c>
      <c r="K137" s="15" t="s">
        <v>52</v>
      </c>
      <c r="L137" s="5" t="s">
        <v>89</v>
      </c>
      <c r="M137" s="5" t="s">
        <v>49</v>
      </c>
      <c r="N137" s="38">
        <v>10.75</v>
      </c>
      <c r="O137" s="31">
        <f ca="1">IF(H137="","",J137*(1/INDIRECT($H137))/INDEX('Fixed inputs'!$D$81:$D$85,MATCH($C137,'Fixed inputs'!$B$81:$B$85,0)))</f>
        <v>0.13393654384189535</v>
      </c>
      <c r="P137" s="32">
        <f ca="1">IF(L137="","",N137*(1/(INDIRECT($L137))/INDEX('Fixed inputs'!$D$81:$D$85,MATCH($C137,'Fixed inputs'!$B$81:$B$85,0))))</f>
        <v>0.50346571749718994</v>
      </c>
      <c r="Q137" s="33">
        <f t="shared" ca="1" si="15"/>
        <v>0.63740226133908529</v>
      </c>
      <c r="R137" s="8"/>
      <c r="V137" s="32"/>
    </row>
    <row r="138" spans="3:22" x14ac:dyDescent="0.6">
      <c r="C138" s="22" t="s">
        <v>5</v>
      </c>
      <c r="D138" s="23" t="s">
        <v>50</v>
      </c>
      <c r="E138" s="23">
        <f t="shared" ref="E138:F138" si="17">E70</f>
        <v>2032</v>
      </c>
      <c r="F138" s="24" t="str">
        <f t="shared" si="17"/>
        <v>Q3</v>
      </c>
      <c r="G138" s="15" t="s">
        <v>51</v>
      </c>
      <c r="H138" s="5" t="s">
        <v>88</v>
      </c>
      <c r="I138" s="5" t="s">
        <v>49</v>
      </c>
      <c r="J138" s="38">
        <v>3.6</v>
      </c>
      <c r="K138" s="15" t="s">
        <v>52</v>
      </c>
      <c r="L138" s="5" t="s">
        <v>89</v>
      </c>
      <c r="M138" s="5" t="s">
        <v>49</v>
      </c>
      <c r="N138" s="38">
        <v>10.75</v>
      </c>
      <c r="O138" s="31">
        <f ca="1">IF(H138="","",J138*(1/INDIRECT($H138))/INDEX('Fixed inputs'!$D$81:$D$85,MATCH($C138,'Fixed inputs'!$B$81:$B$85,0)))</f>
        <v>0.13393654384189535</v>
      </c>
      <c r="P138" s="32">
        <f ca="1">IF(L138="","",N138*(1/(INDIRECT($L138))/INDEX('Fixed inputs'!$D$81:$D$85,MATCH($C138,'Fixed inputs'!$B$81:$B$85,0))))</f>
        <v>0.50346571749718994</v>
      </c>
      <c r="Q138" s="33">
        <f t="shared" ca="1" si="15"/>
        <v>0.63740226133908529</v>
      </c>
      <c r="R138" s="8"/>
      <c r="V138" s="32"/>
    </row>
    <row r="139" spans="3:22" x14ac:dyDescent="0.6">
      <c r="C139" s="22" t="s">
        <v>5</v>
      </c>
      <c r="D139" s="23" t="s">
        <v>50</v>
      </c>
      <c r="E139" s="23">
        <f t="shared" ref="E139:F139" si="18">E71</f>
        <v>2032</v>
      </c>
      <c r="F139" s="24" t="str">
        <f t="shared" si="18"/>
        <v>Q4</v>
      </c>
      <c r="G139" s="15" t="s">
        <v>51</v>
      </c>
      <c r="H139" s="5" t="s">
        <v>88</v>
      </c>
      <c r="I139" s="5" t="s">
        <v>49</v>
      </c>
      <c r="J139" s="38">
        <v>3.6</v>
      </c>
      <c r="K139" s="15" t="s">
        <v>52</v>
      </c>
      <c r="L139" s="5" t="s">
        <v>89</v>
      </c>
      <c r="M139" s="5" t="s">
        <v>49</v>
      </c>
      <c r="N139" s="38">
        <v>10.75</v>
      </c>
      <c r="O139" s="31">
        <f ca="1">IF(H139="","",J139*(1/INDIRECT($H139))/INDEX('Fixed inputs'!$D$81:$D$85,MATCH($C139,'Fixed inputs'!$B$81:$B$85,0)))</f>
        <v>0.13393654384189535</v>
      </c>
      <c r="P139" s="32">
        <f ca="1">IF(L139="","",N139*(1/(INDIRECT($L139))/INDEX('Fixed inputs'!$D$81:$D$85,MATCH($C139,'Fixed inputs'!$B$81:$B$85,0))))</f>
        <v>0.50346571749718994</v>
      </c>
      <c r="Q139" s="33">
        <f t="shared" ca="1" si="15"/>
        <v>0.63740226133908529</v>
      </c>
      <c r="R139" s="8"/>
      <c r="V139" s="32"/>
    </row>
    <row r="140" spans="3:22" x14ac:dyDescent="0.6">
      <c r="C140" s="22" t="s">
        <v>5</v>
      </c>
      <c r="D140" s="23" t="s">
        <v>50</v>
      </c>
      <c r="E140" s="23">
        <f t="shared" ref="E140:F140" si="19">E72</f>
        <v>2033</v>
      </c>
      <c r="F140" s="24" t="str">
        <f t="shared" si="19"/>
        <v>Q1</v>
      </c>
      <c r="G140" s="15" t="s">
        <v>51</v>
      </c>
      <c r="H140" s="5" t="s">
        <v>88</v>
      </c>
      <c r="I140" s="5" t="s">
        <v>49</v>
      </c>
      <c r="J140" s="38">
        <v>3.6</v>
      </c>
      <c r="K140" s="15" t="s">
        <v>52</v>
      </c>
      <c r="L140" s="5" t="s">
        <v>89</v>
      </c>
      <c r="M140" s="5" t="s">
        <v>49</v>
      </c>
      <c r="N140" s="38">
        <v>10.75</v>
      </c>
      <c r="O140" s="31">
        <f ca="1">IF(H140="","",J140*(1/INDIRECT($H140))/INDEX('Fixed inputs'!$D$81:$D$85,MATCH($C140,'Fixed inputs'!$B$81:$B$85,0)))</f>
        <v>0.13393654384189535</v>
      </c>
      <c r="P140" s="32">
        <f ca="1">IF(L140="","",N140*(1/(INDIRECT($L140))/INDEX('Fixed inputs'!$D$81:$D$85,MATCH($C140,'Fixed inputs'!$B$81:$B$85,0))))</f>
        <v>0.50346571749718994</v>
      </c>
      <c r="Q140" s="33">
        <f t="shared" ca="1" si="15"/>
        <v>0.63740226133908529</v>
      </c>
      <c r="R140" s="8"/>
      <c r="V140" s="32"/>
    </row>
    <row r="141" spans="3:22" x14ac:dyDescent="0.6">
      <c r="C141" s="22" t="s">
        <v>5</v>
      </c>
      <c r="D141" s="23" t="s">
        <v>50</v>
      </c>
      <c r="E141" s="23">
        <f t="shared" ref="E141:F141" si="20">E73</f>
        <v>2033</v>
      </c>
      <c r="F141" s="24" t="str">
        <f t="shared" si="20"/>
        <v>Q2</v>
      </c>
      <c r="G141" s="15" t="s">
        <v>51</v>
      </c>
      <c r="H141" s="5" t="s">
        <v>88</v>
      </c>
      <c r="I141" s="5" t="s">
        <v>49</v>
      </c>
      <c r="J141" s="38">
        <v>3.6</v>
      </c>
      <c r="K141" s="15" t="s">
        <v>52</v>
      </c>
      <c r="L141" s="5" t="s">
        <v>89</v>
      </c>
      <c r="M141" s="5" t="s">
        <v>49</v>
      </c>
      <c r="N141" s="38">
        <v>10.75</v>
      </c>
      <c r="O141" s="31">
        <f ca="1">IF(H141="","",J141*(1/INDIRECT($H141))/INDEX('Fixed inputs'!$D$81:$D$85,MATCH($C141,'Fixed inputs'!$B$81:$B$85,0)))</f>
        <v>0.13393654384189535</v>
      </c>
      <c r="P141" s="32">
        <f ca="1">IF(L141="","",N141*(1/(INDIRECT($L141))/INDEX('Fixed inputs'!$D$81:$D$85,MATCH($C141,'Fixed inputs'!$B$81:$B$85,0))))</f>
        <v>0.50346571749718994</v>
      </c>
      <c r="Q141" s="33">
        <f t="shared" ca="1" si="15"/>
        <v>0.63740226133908529</v>
      </c>
      <c r="R141" s="8"/>
      <c r="V141" s="32"/>
    </row>
    <row r="142" spans="3:22" x14ac:dyDescent="0.6">
      <c r="C142" s="22" t="s">
        <v>5</v>
      </c>
      <c r="D142" s="23" t="s">
        <v>50</v>
      </c>
      <c r="E142" s="23">
        <f t="shared" ref="E142:F142" si="21">E74</f>
        <v>2033</v>
      </c>
      <c r="F142" s="24" t="str">
        <f t="shared" si="21"/>
        <v>Q3</v>
      </c>
      <c r="G142" s="15" t="s">
        <v>51</v>
      </c>
      <c r="H142" s="5" t="s">
        <v>88</v>
      </c>
      <c r="I142" s="5" t="s">
        <v>49</v>
      </c>
      <c r="J142" s="38">
        <v>3.6</v>
      </c>
      <c r="K142" s="15" t="s">
        <v>52</v>
      </c>
      <c r="L142" s="5" t="s">
        <v>89</v>
      </c>
      <c r="M142" s="5" t="s">
        <v>49</v>
      </c>
      <c r="N142" s="38">
        <v>10.75</v>
      </c>
      <c r="O142" s="31">
        <f ca="1">IF(H142="","",J142*(1/INDIRECT($H142))/INDEX('Fixed inputs'!$D$81:$D$85,MATCH($C142,'Fixed inputs'!$B$81:$B$85,0)))</f>
        <v>0.13393654384189535</v>
      </c>
      <c r="P142" s="32">
        <f ca="1">IF(L142="","",N142*(1/(INDIRECT($L142))/INDEX('Fixed inputs'!$D$81:$D$85,MATCH($C142,'Fixed inputs'!$B$81:$B$85,0))))</f>
        <v>0.50346571749718994</v>
      </c>
      <c r="Q142" s="33">
        <f t="shared" ca="1" si="15"/>
        <v>0.63740226133908529</v>
      </c>
      <c r="R142" s="8"/>
      <c r="V142" s="32"/>
    </row>
    <row r="143" spans="3:22" x14ac:dyDescent="0.6">
      <c r="C143" s="25" t="s">
        <v>5</v>
      </c>
      <c r="D143" s="20" t="s">
        <v>50</v>
      </c>
      <c r="E143" s="20">
        <f t="shared" ref="E143:F162" si="22">E75</f>
        <v>2033</v>
      </c>
      <c r="F143" s="26" t="str">
        <f t="shared" si="22"/>
        <v>Q4</v>
      </c>
      <c r="G143" s="12" t="s">
        <v>51</v>
      </c>
      <c r="H143" s="16" t="s">
        <v>88</v>
      </c>
      <c r="I143" s="16" t="s">
        <v>49</v>
      </c>
      <c r="J143" s="39">
        <v>3.6</v>
      </c>
      <c r="K143" s="12" t="s">
        <v>52</v>
      </c>
      <c r="L143" s="16" t="s">
        <v>89</v>
      </c>
      <c r="M143" s="16" t="s">
        <v>49</v>
      </c>
      <c r="N143" s="39">
        <v>10.75</v>
      </c>
      <c r="O143" s="34">
        <f ca="1">IF(H143="","",J143*(1/INDIRECT($H143))/INDEX('Fixed inputs'!$D$81:$D$85,MATCH($C143,'Fixed inputs'!$B$81:$B$85,0)))</f>
        <v>0.13393654384189535</v>
      </c>
      <c r="P143" s="21">
        <f ca="1">IF(L143="","",N143*(1/(INDIRECT($L143))/INDEX('Fixed inputs'!$D$81:$D$85,MATCH($C143,'Fixed inputs'!$B$81:$B$85,0))))</f>
        <v>0.50346571749718994</v>
      </c>
      <c r="Q143" s="35">
        <f t="shared" ca="1" si="15"/>
        <v>0.63740226133908529</v>
      </c>
      <c r="R143" s="8"/>
      <c r="V143" s="32"/>
    </row>
    <row r="144" spans="3:22" x14ac:dyDescent="0.6">
      <c r="C144" s="22" t="s">
        <v>6</v>
      </c>
      <c r="D144" s="23" t="s">
        <v>33</v>
      </c>
      <c r="E144" s="23">
        <f t="shared" si="22"/>
        <v>2017</v>
      </c>
      <c r="F144" s="24" t="str">
        <f t="shared" si="22"/>
        <v>Q1</v>
      </c>
      <c r="G144" s="15" t="s">
        <v>53</v>
      </c>
      <c r="H144" s="5" t="s">
        <v>89</v>
      </c>
      <c r="I144" s="5" t="s">
        <v>54</v>
      </c>
      <c r="J144" s="40">
        <v>1.0821270679611649E-2</v>
      </c>
      <c r="K144" s="15" t="s">
        <v>55</v>
      </c>
      <c r="L144" s="5" t="s">
        <v>90</v>
      </c>
      <c r="M144" s="5" t="s">
        <v>54</v>
      </c>
      <c r="N144" s="38">
        <v>2.1754935922330097E-2</v>
      </c>
      <c r="O144" s="31">
        <f ca="1">IF(H144="","",J144*(1/INDIRECT($H144))/INDEX('Fixed inputs'!$D$81:$D$85,MATCH($C144,'Fixed inputs'!$B$81:$B$85,0)))</f>
        <v>0.13407305230789385</v>
      </c>
      <c r="P144" s="32">
        <f ca="1">IF(L144="","",N144*(1/(INDIRECT($L144))/INDEX('Fixed inputs'!$D$81:$D$85,MATCH($C144,'Fixed inputs'!$B$81:$B$85,0))))</f>
        <v>0.22910785026939179</v>
      </c>
      <c r="Q144" s="27">
        <f t="shared" ca="1" si="15"/>
        <v>0.36318090257728564</v>
      </c>
      <c r="R144" s="8"/>
      <c r="V144" s="32"/>
    </row>
    <row r="145" spans="3:22" x14ac:dyDescent="0.6">
      <c r="C145" s="22" t="s">
        <v>6</v>
      </c>
      <c r="D145" s="23" t="s">
        <v>33</v>
      </c>
      <c r="E145" s="23">
        <f t="shared" si="22"/>
        <v>2017</v>
      </c>
      <c r="F145" s="24" t="str">
        <f t="shared" si="22"/>
        <v>Q2</v>
      </c>
      <c r="G145" s="15" t="s">
        <v>53</v>
      </c>
      <c r="H145" s="5" t="s">
        <v>89</v>
      </c>
      <c r="I145" s="5" t="s">
        <v>54</v>
      </c>
      <c r="J145" s="40">
        <v>1.0821270679611649E-2</v>
      </c>
      <c r="K145" s="15" t="s">
        <v>55</v>
      </c>
      <c r="L145" s="5" t="s">
        <v>90</v>
      </c>
      <c r="M145" s="5" t="s">
        <v>54</v>
      </c>
      <c r="N145" s="38">
        <v>2.1754935922330097E-2</v>
      </c>
      <c r="O145" s="31">
        <f ca="1">IF(H145="","",J145*(1/INDIRECT($H145))/INDEX('Fixed inputs'!$D$81:$D$85,MATCH($C145,'Fixed inputs'!$B$81:$B$85,0)))</f>
        <v>0.13407305230789385</v>
      </c>
      <c r="P145" s="32">
        <f ca="1">IF(L145="","",N145*(1/(INDIRECT($L145))/INDEX('Fixed inputs'!$D$81:$D$85,MATCH($C145,'Fixed inputs'!$B$81:$B$85,0))))</f>
        <v>0.22910785026939179</v>
      </c>
      <c r="Q145" s="27">
        <f t="shared" ca="1" si="15"/>
        <v>0.36318090257728564</v>
      </c>
      <c r="R145" s="8"/>
      <c r="V145" s="32"/>
    </row>
    <row r="146" spans="3:22" x14ac:dyDescent="0.6">
      <c r="C146" s="22" t="s">
        <v>6</v>
      </c>
      <c r="D146" s="23" t="s">
        <v>33</v>
      </c>
      <c r="E146" s="23">
        <f t="shared" si="22"/>
        <v>2017</v>
      </c>
      <c r="F146" s="24" t="str">
        <f t="shared" si="22"/>
        <v>Q3</v>
      </c>
      <c r="G146" s="15" t="s">
        <v>53</v>
      </c>
      <c r="H146" s="5" t="s">
        <v>89</v>
      </c>
      <c r="I146" s="5" t="s">
        <v>54</v>
      </c>
      <c r="J146" s="40">
        <v>1.0821270679611649E-2</v>
      </c>
      <c r="K146" s="15" t="s">
        <v>55</v>
      </c>
      <c r="L146" s="5" t="s">
        <v>90</v>
      </c>
      <c r="M146" s="5" t="s">
        <v>54</v>
      </c>
      <c r="N146" s="38">
        <v>2.1754935922330097E-2</v>
      </c>
      <c r="O146" s="31">
        <f ca="1">IF(H146="","",J146*(1/INDIRECT($H146))/INDEX('Fixed inputs'!$D$81:$D$85,MATCH($C146,'Fixed inputs'!$B$81:$B$85,0)))</f>
        <v>0.13407305230789385</v>
      </c>
      <c r="P146" s="32">
        <f ca="1">IF(L146="","",N146*(1/(INDIRECT($L146))/INDEX('Fixed inputs'!$D$81:$D$85,MATCH($C146,'Fixed inputs'!$B$81:$B$85,0))))</f>
        <v>0.22910785026939179</v>
      </c>
      <c r="Q146" s="27">
        <f t="shared" ca="1" si="15"/>
        <v>0.36318090257728564</v>
      </c>
      <c r="R146" s="8"/>
      <c r="V146" s="32"/>
    </row>
    <row r="147" spans="3:22" x14ac:dyDescent="0.6">
      <c r="C147" s="22" t="s">
        <v>6</v>
      </c>
      <c r="D147" s="23" t="s">
        <v>33</v>
      </c>
      <c r="E147" s="23">
        <f t="shared" si="22"/>
        <v>2017</v>
      </c>
      <c r="F147" s="24" t="str">
        <f t="shared" si="22"/>
        <v>Q4</v>
      </c>
      <c r="G147" s="15" t="s">
        <v>53</v>
      </c>
      <c r="H147" s="5" t="s">
        <v>89</v>
      </c>
      <c r="I147" s="5" t="s">
        <v>54</v>
      </c>
      <c r="J147" s="40">
        <v>1.0821270679611649E-2</v>
      </c>
      <c r="K147" s="15" t="s">
        <v>55</v>
      </c>
      <c r="L147" s="5" t="s">
        <v>90</v>
      </c>
      <c r="M147" s="5" t="s">
        <v>54</v>
      </c>
      <c r="N147" s="38">
        <v>2.1754935922330097E-2</v>
      </c>
      <c r="O147" s="31">
        <f ca="1">IF(H147="","",J147*(1/INDIRECT($H147))/INDEX('Fixed inputs'!$D$81:$D$85,MATCH($C147,'Fixed inputs'!$B$81:$B$85,0)))</f>
        <v>0.13407305230789385</v>
      </c>
      <c r="P147" s="32">
        <f ca="1">IF(L147="","",N147*(1/(INDIRECT($L147))/INDEX('Fixed inputs'!$D$81:$D$85,MATCH($C147,'Fixed inputs'!$B$81:$B$85,0))))</f>
        <v>0.22910785026939179</v>
      </c>
      <c r="Q147" s="27">
        <f t="shared" ca="1" si="15"/>
        <v>0.36318090257728564</v>
      </c>
      <c r="R147" s="8"/>
      <c r="V147" s="32"/>
    </row>
    <row r="148" spans="3:22" x14ac:dyDescent="0.6">
      <c r="C148" s="22" t="s">
        <v>6</v>
      </c>
      <c r="D148" s="23" t="s">
        <v>33</v>
      </c>
      <c r="E148" s="23">
        <f t="shared" si="22"/>
        <v>2018</v>
      </c>
      <c r="F148" s="24" t="str">
        <f t="shared" si="22"/>
        <v>Q1</v>
      </c>
      <c r="G148" s="15" t="s">
        <v>53</v>
      </c>
      <c r="H148" s="5" t="s">
        <v>89</v>
      </c>
      <c r="I148" s="5" t="s">
        <v>54</v>
      </c>
      <c r="J148" s="40">
        <v>1.0821270679611649E-2</v>
      </c>
      <c r="K148" s="15" t="s">
        <v>55</v>
      </c>
      <c r="L148" s="5" t="s">
        <v>90</v>
      </c>
      <c r="M148" s="5" t="s">
        <v>54</v>
      </c>
      <c r="N148" s="38">
        <v>2.1754935922330097E-2</v>
      </c>
      <c r="O148" s="31">
        <f ca="1">IF(H148="","",J148*(1/INDIRECT($H148))/INDEX('Fixed inputs'!$D$81:$D$85,MATCH($C148,'Fixed inputs'!$B$81:$B$85,0)))</f>
        <v>0.13407305230789385</v>
      </c>
      <c r="P148" s="32">
        <f ca="1">IF(L148="","",N148*(1/(INDIRECT($L148))/INDEX('Fixed inputs'!$D$81:$D$85,MATCH($C148,'Fixed inputs'!$B$81:$B$85,0))))</f>
        <v>0.22910785026939179</v>
      </c>
      <c r="Q148" s="27">
        <f t="shared" ca="1" si="15"/>
        <v>0.36318090257728564</v>
      </c>
      <c r="R148" s="8"/>
      <c r="V148" s="32"/>
    </row>
    <row r="149" spans="3:22" x14ac:dyDescent="0.6">
      <c r="C149" s="22" t="s">
        <v>6</v>
      </c>
      <c r="D149" s="23" t="s">
        <v>33</v>
      </c>
      <c r="E149" s="23">
        <f t="shared" si="22"/>
        <v>2018</v>
      </c>
      <c r="F149" s="24" t="str">
        <f t="shared" si="22"/>
        <v>Q2</v>
      </c>
      <c r="G149" s="15" t="s">
        <v>53</v>
      </c>
      <c r="H149" s="5" t="s">
        <v>89</v>
      </c>
      <c r="I149" s="5" t="s">
        <v>54</v>
      </c>
      <c r="J149" s="40">
        <v>1.0821270679611649E-2</v>
      </c>
      <c r="K149" s="15" t="s">
        <v>55</v>
      </c>
      <c r="L149" s="5" t="s">
        <v>90</v>
      </c>
      <c r="M149" s="5" t="s">
        <v>54</v>
      </c>
      <c r="N149" s="38">
        <v>2.1754935922330097E-2</v>
      </c>
      <c r="O149" s="31">
        <f ca="1">IF(H149="","",J149*(1/INDIRECT($H149))/INDEX('Fixed inputs'!$D$81:$D$85,MATCH($C149,'Fixed inputs'!$B$81:$B$85,0)))</f>
        <v>0.13407305230789385</v>
      </c>
      <c r="P149" s="32">
        <f ca="1">IF(L149="","",N149*(1/(INDIRECT($L149))/INDEX('Fixed inputs'!$D$81:$D$85,MATCH($C149,'Fixed inputs'!$B$81:$B$85,0))))</f>
        <v>0.22910785026939179</v>
      </c>
      <c r="Q149" s="27">
        <f t="shared" ca="1" si="15"/>
        <v>0.36318090257728564</v>
      </c>
      <c r="R149" s="8"/>
      <c r="V149" s="32"/>
    </row>
    <row r="150" spans="3:22" x14ac:dyDescent="0.6">
      <c r="C150" s="22" t="s">
        <v>6</v>
      </c>
      <c r="D150" s="23" t="s">
        <v>33</v>
      </c>
      <c r="E150" s="23">
        <f t="shared" si="22"/>
        <v>2018</v>
      </c>
      <c r="F150" s="24" t="str">
        <f t="shared" si="22"/>
        <v>Q3</v>
      </c>
      <c r="G150" s="15" t="s">
        <v>53</v>
      </c>
      <c r="H150" s="5" t="s">
        <v>89</v>
      </c>
      <c r="I150" s="5" t="s">
        <v>54</v>
      </c>
      <c r="J150" s="40">
        <v>1.0821270679611649E-2</v>
      </c>
      <c r="K150" s="15" t="s">
        <v>55</v>
      </c>
      <c r="L150" s="5" t="s">
        <v>90</v>
      </c>
      <c r="M150" s="5" t="s">
        <v>54</v>
      </c>
      <c r="N150" s="38">
        <v>2.1754935922330097E-2</v>
      </c>
      <c r="O150" s="31">
        <f ca="1">IF(H150="","",J150*(1/INDIRECT($H150))/INDEX('Fixed inputs'!$D$81:$D$85,MATCH($C150,'Fixed inputs'!$B$81:$B$85,0)))</f>
        <v>0.13407305230789385</v>
      </c>
      <c r="P150" s="32">
        <f ca="1">IF(L150="","",N150*(1/(INDIRECT($L150))/INDEX('Fixed inputs'!$D$81:$D$85,MATCH($C150,'Fixed inputs'!$B$81:$B$85,0))))</f>
        <v>0.22910785026939179</v>
      </c>
      <c r="Q150" s="27">
        <f t="shared" ca="1" si="15"/>
        <v>0.36318090257728564</v>
      </c>
      <c r="R150" s="8"/>
      <c r="V150" s="32"/>
    </row>
    <row r="151" spans="3:22" x14ac:dyDescent="0.6">
      <c r="C151" s="22" t="s">
        <v>6</v>
      </c>
      <c r="D151" s="23" t="s">
        <v>33</v>
      </c>
      <c r="E151" s="23">
        <f t="shared" si="22"/>
        <v>2018</v>
      </c>
      <c r="F151" s="24" t="str">
        <f t="shared" si="22"/>
        <v>Q4</v>
      </c>
      <c r="G151" s="15" t="s">
        <v>53</v>
      </c>
      <c r="H151" s="5" t="s">
        <v>89</v>
      </c>
      <c r="I151" s="5" t="s">
        <v>54</v>
      </c>
      <c r="J151" s="40">
        <v>1.0821270679611649E-2</v>
      </c>
      <c r="K151" s="15" t="s">
        <v>55</v>
      </c>
      <c r="L151" s="5" t="s">
        <v>90</v>
      </c>
      <c r="M151" s="5" t="s">
        <v>54</v>
      </c>
      <c r="N151" s="38">
        <v>2.1754935922330097E-2</v>
      </c>
      <c r="O151" s="31">
        <f ca="1">IF(H151="","",J151*(1/INDIRECT($H151))/INDEX('Fixed inputs'!$D$81:$D$85,MATCH($C151,'Fixed inputs'!$B$81:$B$85,0)))</f>
        <v>0.13407305230789385</v>
      </c>
      <c r="P151" s="32">
        <f ca="1">IF(L151="","",N151*(1/(INDIRECT($L151))/INDEX('Fixed inputs'!$D$81:$D$85,MATCH($C151,'Fixed inputs'!$B$81:$B$85,0))))</f>
        <v>0.22910785026939179</v>
      </c>
      <c r="Q151" s="27">
        <f t="shared" ca="1" si="15"/>
        <v>0.36318090257728564</v>
      </c>
      <c r="R151" s="8"/>
      <c r="V151" s="32"/>
    </row>
    <row r="152" spans="3:22" x14ac:dyDescent="0.6">
      <c r="C152" s="22" t="s">
        <v>6</v>
      </c>
      <c r="D152" s="23" t="s">
        <v>33</v>
      </c>
      <c r="E152" s="23">
        <f t="shared" si="22"/>
        <v>2019</v>
      </c>
      <c r="F152" s="24" t="str">
        <f t="shared" si="22"/>
        <v>Q1</v>
      </c>
      <c r="G152" s="15" t="s">
        <v>53</v>
      </c>
      <c r="H152" s="5" t="s">
        <v>89</v>
      </c>
      <c r="I152" s="5" t="s">
        <v>54</v>
      </c>
      <c r="J152" s="40">
        <v>1.0821270679611649E-2</v>
      </c>
      <c r="K152" s="15" t="s">
        <v>55</v>
      </c>
      <c r="L152" s="5" t="s">
        <v>90</v>
      </c>
      <c r="M152" s="5" t="s">
        <v>54</v>
      </c>
      <c r="N152" s="38">
        <v>2.1754935922330097E-2</v>
      </c>
      <c r="O152" s="31">
        <f ca="1">IF(H152="","",J152*(1/INDIRECT($H152))/INDEX('Fixed inputs'!$D$81:$D$85,MATCH($C152,'Fixed inputs'!$B$81:$B$85,0)))</f>
        <v>0.13407305230789385</v>
      </c>
      <c r="P152" s="32">
        <f ca="1">IF(L152="","",N152*(1/(INDIRECT($L152))/INDEX('Fixed inputs'!$D$81:$D$85,MATCH($C152,'Fixed inputs'!$B$81:$B$85,0))))</f>
        <v>0.22910785026939179</v>
      </c>
      <c r="Q152" s="27">
        <f t="shared" ca="1" si="15"/>
        <v>0.36318090257728564</v>
      </c>
      <c r="R152" s="8"/>
      <c r="V152" s="32"/>
    </row>
    <row r="153" spans="3:22" x14ac:dyDescent="0.6">
      <c r="C153" s="22" t="s">
        <v>6</v>
      </c>
      <c r="D153" s="23" t="s">
        <v>33</v>
      </c>
      <c r="E153" s="23">
        <f t="shared" si="22"/>
        <v>2019</v>
      </c>
      <c r="F153" s="24" t="str">
        <f t="shared" si="22"/>
        <v>Q2</v>
      </c>
      <c r="G153" s="15" t="s">
        <v>53</v>
      </c>
      <c r="H153" s="5" t="s">
        <v>89</v>
      </c>
      <c r="I153" s="5" t="s">
        <v>54</v>
      </c>
      <c r="J153" s="40">
        <v>1.0821270679611649E-2</v>
      </c>
      <c r="K153" s="15" t="s">
        <v>55</v>
      </c>
      <c r="L153" s="5" t="s">
        <v>90</v>
      </c>
      <c r="M153" s="5" t="s">
        <v>54</v>
      </c>
      <c r="N153" s="38">
        <v>2.1754935922330097E-2</v>
      </c>
      <c r="O153" s="31">
        <f ca="1">IF(H153="","",J153*(1/INDIRECT($H153))/INDEX('Fixed inputs'!$D$81:$D$85,MATCH($C153,'Fixed inputs'!$B$81:$B$85,0)))</f>
        <v>0.13407305230789385</v>
      </c>
      <c r="P153" s="32">
        <f ca="1">IF(L153="","",N153*(1/(INDIRECT($L153))/INDEX('Fixed inputs'!$D$81:$D$85,MATCH($C153,'Fixed inputs'!$B$81:$B$85,0))))</f>
        <v>0.22910785026939179</v>
      </c>
      <c r="Q153" s="27">
        <f t="shared" ca="1" si="15"/>
        <v>0.36318090257728564</v>
      </c>
      <c r="R153" s="8"/>
      <c r="V153" s="32"/>
    </row>
    <row r="154" spans="3:22" x14ac:dyDescent="0.6">
      <c r="C154" s="22" t="s">
        <v>6</v>
      </c>
      <c r="D154" s="23" t="s">
        <v>33</v>
      </c>
      <c r="E154" s="23">
        <f t="shared" si="22"/>
        <v>2019</v>
      </c>
      <c r="F154" s="24" t="str">
        <f t="shared" si="22"/>
        <v>Q3</v>
      </c>
      <c r="G154" s="15" t="s">
        <v>53</v>
      </c>
      <c r="H154" s="5" t="s">
        <v>89</v>
      </c>
      <c r="I154" s="5" t="s">
        <v>54</v>
      </c>
      <c r="J154" s="40">
        <v>1.0821270679611649E-2</v>
      </c>
      <c r="K154" s="15" t="s">
        <v>55</v>
      </c>
      <c r="L154" s="5" t="s">
        <v>90</v>
      </c>
      <c r="M154" s="5" t="s">
        <v>54</v>
      </c>
      <c r="N154" s="38">
        <v>2.1754935922330097E-2</v>
      </c>
      <c r="O154" s="31">
        <f ca="1">IF(H154="","",J154*(1/INDIRECT($H154))/INDEX('Fixed inputs'!$D$81:$D$85,MATCH($C154,'Fixed inputs'!$B$81:$B$85,0)))</f>
        <v>0.13407305230789385</v>
      </c>
      <c r="P154" s="32">
        <f ca="1">IF(L154="","",N154*(1/(INDIRECT($L154))/INDEX('Fixed inputs'!$D$81:$D$85,MATCH($C154,'Fixed inputs'!$B$81:$B$85,0))))</f>
        <v>0.22910785026939179</v>
      </c>
      <c r="Q154" s="27">
        <f t="shared" ca="1" si="15"/>
        <v>0.36318090257728564</v>
      </c>
      <c r="R154" s="8"/>
      <c r="V154" s="32"/>
    </row>
    <row r="155" spans="3:22" x14ac:dyDescent="0.6">
      <c r="C155" s="22" t="s">
        <v>6</v>
      </c>
      <c r="D155" s="23" t="s">
        <v>33</v>
      </c>
      <c r="E155" s="23">
        <f t="shared" si="22"/>
        <v>2019</v>
      </c>
      <c r="F155" s="24" t="str">
        <f t="shared" si="22"/>
        <v>Q4</v>
      </c>
      <c r="G155" s="15" t="s">
        <v>53</v>
      </c>
      <c r="H155" s="5" t="s">
        <v>89</v>
      </c>
      <c r="I155" s="5" t="s">
        <v>54</v>
      </c>
      <c r="J155" s="40">
        <v>1.0821270679611649E-2</v>
      </c>
      <c r="K155" s="15" t="s">
        <v>55</v>
      </c>
      <c r="L155" s="5" t="s">
        <v>90</v>
      </c>
      <c r="M155" s="5" t="s">
        <v>54</v>
      </c>
      <c r="N155" s="38">
        <v>2.1754935922330097E-2</v>
      </c>
      <c r="O155" s="31">
        <f ca="1">IF(H155="","",J155*(1/INDIRECT($H155))/INDEX('Fixed inputs'!$D$81:$D$85,MATCH($C155,'Fixed inputs'!$B$81:$B$85,0)))</f>
        <v>0.13407305230789385</v>
      </c>
      <c r="P155" s="32">
        <f ca="1">IF(L155="","",N155*(1/(INDIRECT($L155))/INDEX('Fixed inputs'!$D$81:$D$85,MATCH($C155,'Fixed inputs'!$B$81:$B$85,0))))</f>
        <v>0.22910785026939179</v>
      </c>
      <c r="Q155" s="27">
        <f t="shared" ca="1" si="15"/>
        <v>0.36318090257728564</v>
      </c>
      <c r="R155" s="8"/>
      <c r="V155" s="32"/>
    </row>
    <row r="156" spans="3:22" x14ac:dyDescent="0.6">
      <c r="C156" s="22" t="s">
        <v>6</v>
      </c>
      <c r="D156" s="23" t="s">
        <v>33</v>
      </c>
      <c r="E156" s="23">
        <f t="shared" si="22"/>
        <v>2020</v>
      </c>
      <c r="F156" s="24" t="str">
        <f t="shared" si="22"/>
        <v>Q1</v>
      </c>
      <c r="G156" s="15" t="s">
        <v>53</v>
      </c>
      <c r="H156" s="5" t="s">
        <v>89</v>
      </c>
      <c r="I156" s="5" t="s">
        <v>54</v>
      </c>
      <c r="J156" s="40">
        <v>1.0821270679611649E-2</v>
      </c>
      <c r="K156" s="15" t="s">
        <v>55</v>
      </c>
      <c r="L156" s="5" t="s">
        <v>90</v>
      </c>
      <c r="M156" s="5" t="s">
        <v>54</v>
      </c>
      <c r="N156" s="38">
        <v>2.1754935922330097E-2</v>
      </c>
      <c r="O156" s="31">
        <f ca="1">IF(H156="","",J156*(1/INDIRECT($H156))/INDEX('Fixed inputs'!$D$81:$D$85,MATCH($C156,'Fixed inputs'!$B$81:$B$85,0)))</f>
        <v>0.13407305230789385</v>
      </c>
      <c r="P156" s="32">
        <f ca="1">IF(L156="","",N156*(1/(INDIRECT($L156))/INDEX('Fixed inputs'!$D$81:$D$85,MATCH($C156,'Fixed inputs'!$B$81:$B$85,0))))</f>
        <v>0.22910785026939179</v>
      </c>
      <c r="Q156" s="27">
        <f t="shared" ca="1" si="15"/>
        <v>0.36318090257728564</v>
      </c>
      <c r="R156" s="8"/>
      <c r="V156" s="32"/>
    </row>
    <row r="157" spans="3:22" x14ac:dyDescent="0.6">
      <c r="C157" s="22" t="s">
        <v>6</v>
      </c>
      <c r="D157" s="23" t="s">
        <v>33</v>
      </c>
      <c r="E157" s="23">
        <f t="shared" si="22"/>
        <v>2020</v>
      </c>
      <c r="F157" s="24" t="str">
        <f t="shared" si="22"/>
        <v>Q2</v>
      </c>
      <c r="G157" s="15" t="s">
        <v>53</v>
      </c>
      <c r="H157" s="5" t="s">
        <v>89</v>
      </c>
      <c r="I157" s="5" t="s">
        <v>54</v>
      </c>
      <c r="J157" s="40">
        <v>1.0821270679611649E-2</v>
      </c>
      <c r="K157" s="15" t="s">
        <v>55</v>
      </c>
      <c r="L157" s="5" t="s">
        <v>90</v>
      </c>
      <c r="M157" s="5" t="s">
        <v>54</v>
      </c>
      <c r="N157" s="38">
        <v>2.1754935922330097E-2</v>
      </c>
      <c r="O157" s="31">
        <f ca="1">IF(H157="","",J157*(1/INDIRECT($H157))/INDEX('Fixed inputs'!$D$81:$D$85,MATCH($C157,'Fixed inputs'!$B$81:$B$85,0)))</f>
        <v>0.13407305230789385</v>
      </c>
      <c r="P157" s="32">
        <f ca="1">IF(L157="","",N157*(1/(INDIRECT($L157))/INDEX('Fixed inputs'!$D$81:$D$85,MATCH($C157,'Fixed inputs'!$B$81:$B$85,0))))</f>
        <v>0.22910785026939179</v>
      </c>
      <c r="Q157" s="27">
        <f t="shared" ca="1" si="15"/>
        <v>0.36318090257728564</v>
      </c>
      <c r="R157" s="8"/>
      <c r="V157" s="32"/>
    </row>
    <row r="158" spans="3:22" x14ac:dyDescent="0.6">
      <c r="C158" s="22" t="s">
        <v>6</v>
      </c>
      <c r="D158" s="23" t="s">
        <v>33</v>
      </c>
      <c r="E158" s="23">
        <f t="shared" si="22"/>
        <v>2020</v>
      </c>
      <c r="F158" s="24" t="str">
        <f t="shared" si="22"/>
        <v>Q3</v>
      </c>
      <c r="G158" s="15" t="s">
        <v>53</v>
      </c>
      <c r="H158" s="5" t="s">
        <v>89</v>
      </c>
      <c r="I158" s="5" t="s">
        <v>54</v>
      </c>
      <c r="J158" s="40">
        <v>1.0821270679611649E-2</v>
      </c>
      <c r="K158" s="15" t="s">
        <v>55</v>
      </c>
      <c r="L158" s="5" t="s">
        <v>90</v>
      </c>
      <c r="M158" s="5" t="s">
        <v>54</v>
      </c>
      <c r="N158" s="38">
        <v>2.1754935922330097E-2</v>
      </c>
      <c r="O158" s="31">
        <f ca="1">IF(H158="","",J158*(1/INDIRECT($H158))/INDEX('Fixed inputs'!$D$81:$D$85,MATCH($C158,'Fixed inputs'!$B$81:$B$85,0)))</f>
        <v>0.13407305230789385</v>
      </c>
      <c r="P158" s="32">
        <f ca="1">IF(L158="","",N158*(1/(INDIRECT($L158))/INDEX('Fixed inputs'!$D$81:$D$85,MATCH($C158,'Fixed inputs'!$B$81:$B$85,0))))</f>
        <v>0.22910785026939179</v>
      </c>
      <c r="Q158" s="27">
        <f t="shared" ca="1" si="15"/>
        <v>0.36318090257728564</v>
      </c>
      <c r="R158" s="8"/>
      <c r="V158" s="32"/>
    </row>
    <row r="159" spans="3:22" x14ac:dyDescent="0.6">
      <c r="C159" s="22" t="s">
        <v>6</v>
      </c>
      <c r="D159" s="23" t="s">
        <v>33</v>
      </c>
      <c r="E159" s="23">
        <f t="shared" si="22"/>
        <v>2020</v>
      </c>
      <c r="F159" s="24" t="str">
        <f t="shared" si="22"/>
        <v>Q4</v>
      </c>
      <c r="G159" s="15" t="s">
        <v>53</v>
      </c>
      <c r="H159" s="5" t="s">
        <v>89</v>
      </c>
      <c r="I159" s="5" t="s">
        <v>54</v>
      </c>
      <c r="J159" s="40">
        <v>1.0821270679611649E-2</v>
      </c>
      <c r="K159" s="15" t="s">
        <v>55</v>
      </c>
      <c r="L159" s="5" t="s">
        <v>90</v>
      </c>
      <c r="M159" s="5" t="s">
        <v>54</v>
      </c>
      <c r="N159" s="38">
        <v>2.1754935922330097E-2</v>
      </c>
      <c r="O159" s="31">
        <f ca="1">IF(H159="","",J159*(1/INDIRECT($H159))/INDEX('Fixed inputs'!$D$81:$D$85,MATCH($C159,'Fixed inputs'!$B$81:$B$85,0)))</f>
        <v>0.13407305230789385</v>
      </c>
      <c r="P159" s="32">
        <f ca="1">IF(L159="","",N159*(1/(INDIRECT($L159))/INDEX('Fixed inputs'!$D$81:$D$85,MATCH($C159,'Fixed inputs'!$B$81:$B$85,0))))</f>
        <v>0.22910785026939179</v>
      </c>
      <c r="Q159" s="27">
        <f t="shared" ca="1" si="15"/>
        <v>0.36318090257728564</v>
      </c>
      <c r="R159" s="8"/>
      <c r="V159" s="32"/>
    </row>
    <row r="160" spans="3:22" x14ac:dyDescent="0.6">
      <c r="C160" s="22" t="s">
        <v>6</v>
      </c>
      <c r="D160" s="23" t="s">
        <v>33</v>
      </c>
      <c r="E160" s="23">
        <f t="shared" si="22"/>
        <v>2021</v>
      </c>
      <c r="F160" s="24" t="str">
        <f t="shared" si="22"/>
        <v>Q1</v>
      </c>
      <c r="G160" s="15" t="s">
        <v>53</v>
      </c>
      <c r="H160" s="5" t="s">
        <v>89</v>
      </c>
      <c r="I160" s="5" t="s">
        <v>54</v>
      </c>
      <c r="J160" s="40">
        <v>1.0821270679611649E-2</v>
      </c>
      <c r="K160" s="15" t="s">
        <v>55</v>
      </c>
      <c r="L160" s="5" t="s">
        <v>90</v>
      </c>
      <c r="M160" s="5" t="s">
        <v>54</v>
      </c>
      <c r="N160" s="38">
        <v>2.1754935922330097E-2</v>
      </c>
      <c r="O160" s="31">
        <f ca="1">IF(H160="","",J160*(1/INDIRECT($H160))/INDEX('Fixed inputs'!$D$81:$D$85,MATCH($C160,'Fixed inputs'!$B$81:$B$85,0)))</f>
        <v>0.13407305230789385</v>
      </c>
      <c r="P160" s="32">
        <f ca="1">IF(L160="","",N160*(1/(INDIRECT($L160))/INDEX('Fixed inputs'!$D$81:$D$85,MATCH($C160,'Fixed inputs'!$B$81:$B$85,0))))</f>
        <v>0.22910785026939179</v>
      </c>
      <c r="Q160" s="27">
        <f t="shared" ca="1" si="15"/>
        <v>0.36318090257728564</v>
      </c>
      <c r="R160" s="8"/>
      <c r="V160" s="32"/>
    </row>
    <row r="161" spans="3:22" x14ac:dyDescent="0.6">
      <c r="C161" s="22" t="s">
        <v>6</v>
      </c>
      <c r="D161" s="23" t="s">
        <v>33</v>
      </c>
      <c r="E161" s="23">
        <f t="shared" si="22"/>
        <v>2021</v>
      </c>
      <c r="F161" s="24" t="str">
        <f t="shared" si="22"/>
        <v>Q2</v>
      </c>
      <c r="G161" s="15" t="s">
        <v>53</v>
      </c>
      <c r="H161" s="5" t="s">
        <v>89</v>
      </c>
      <c r="I161" s="5" t="s">
        <v>54</v>
      </c>
      <c r="J161" s="40">
        <v>1.0821270679611649E-2</v>
      </c>
      <c r="K161" s="15" t="s">
        <v>55</v>
      </c>
      <c r="L161" s="5" t="s">
        <v>90</v>
      </c>
      <c r="M161" s="5" t="s">
        <v>54</v>
      </c>
      <c r="N161" s="38">
        <v>2.1754935922330097E-2</v>
      </c>
      <c r="O161" s="31">
        <f ca="1">IF(H161="","",J161*(1/INDIRECT($H161))/INDEX('Fixed inputs'!$D$81:$D$85,MATCH($C161,'Fixed inputs'!$B$81:$B$85,0)))</f>
        <v>0.13407305230789385</v>
      </c>
      <c r="P161" s="32">
        <f ca="1">IF(L161="","",N161*(1/(INDIRECT($L161))/INDEX('Fixed inputs'!$D$81:$D$85,MATCH($C161,'Fixed inputs'!$B$81:$B$85,0))))</f>
        <v>0.22910785026939179</v>
      </c>
      <c r="Q161" s="27">
        <f t="shared" ca="1" si="15"/>
        <v>0.36318090257728564</v>
      </c>
      <c r="R161" s="8"/>
      <c r="V161" s="32"/>
    </row>
    <row r="162" spans="3:22" x14ac:dyDescent="0.6">
      <c r="C162" s="22" t="s">
        <v>6</v>
      </c>
      <c r="D162" s="23" t="s">
        <v>33</v>
      </c>
      <c r="E162" s="23">
        <f t="shared" si="22"/>
        <v>2021</v>
      </c>
      <c r="F162" s="24" t="str">
        <f t="shared" si="22"/>
        <v>Q3</v>
      </c>
      <c r="G162" s="15" t="s">
        <v>53</v>
      </c>
      <c r="H162" s="5" t="s">
        <v>89</v>
      </c>
      <c r="I162" s="5" t="s">
        <v>54</v>
      </c>
      <c r="J162" s="40">
        <v>1.0821270679611649E-2</v>
      </c>
      <c r="K162" s="15" t="s">
        <v>55</v>
      </c>
      <c r="L162" s="5" t="s">
        <v>90</v>
      </c>
      <c r="M162" s="5" t="s">
        <v>54</v>
      </c>
      <c r="N162" s="38">
        <v>2.1754935922330097E-2</v>
      </c>
      <c r="O162" s="31">
        <f ca="1">IF(H162="","",J162*(1/INDIRECT($H162))/INDEX('Fixed inputs'!$D$81:$D$85,MATCH($C162,'Fixed inputs'!$B$81:$B$85,0)))</f>
        <v>0.13407305230789385</v>
      </c>
      <c r="P162" s="32">
        <f ca="1">IF(L162="","",N162*(1/(INDIRECT($L162))/INDEX('Fixed inputs'!$D$81:$D$85,MATCH($C162,'Fixed inputs'!$B$81:$B$85,0))))</f>
        <v>0.22910785026939179</v>
      </c>
      <c r="Q162" s="27">
        <f t="shared" ca="1" si="15"/>
        <v>0.36318090257728564</v>
      </c>
      <c r="R162" s="8"/>
      <c r="V162" s="32"/>
    </row>
    <row r="163" spans="3:22" x14ac:dyDescent="0.6">
      <c r="C163" s="22" t="s">
        <v>6</v>
      </c>
      <c r="D163" s="23" t="s">
        <v>33</v>
      </c>
      <c r="E163" s="23">
        <f t="shared" ref="E163:F182" si="23">E95</f>
        <v>2021</v>
      </c>
      <c r="F163" s="24" t="str">
        <f t="shared" si="23"/>
        <v>Q4</v>
      </c>
      <c r="G163" s="15" t="s">
        <v>53</v>
      </c>
      <c r="H163" s="5" t="s">
        <v>89</v>
      </c>
      <c r="I163" s="5" t="s">
        <v>54</v>
      </c>
      <c r="J163" s="40">
        <v>1.0821270679611649E-2</v>
      </c>
      <c r="K163" s="15" t="s">
        <v>55</v>
      </c>
      <c r="L163" s="5" t="s">
        <v>90</v>
      </c>
      <c r="M163" s="5" t="s">
        <v>54</v>
      </c>
      <c r="N163" s="38">
        <v>2.1754935922330097E-2</v>
      </c>
      <c r="O163" s="31">
        <f ca="1">IF(H163="","",J163*(1/INDIRECT($H163))/INDEX('Fixed inputs'!$D$81:$D$85,MATCH($C163,'Fixed inputs'!$B$81:$B$85,0)))</f>
        <v>0.13407305230789385</v>
      </c>
      <c r="P163" s="32">
        <f ca="1">IF(L163="","",N163*(1/(INDIRECT($L163))/INDEX('Fixed inputs'!$D$81:$D$85,MATCH($C163,'Fixed inputs'!$B$81:$B$85,0))))</f>
        <v>0.22910785026939179</v>
      </c>
      <c r="Q163" s="27">
        <f t="shared" ca="1" si="15"/>
        <v>0.36318090257728564</v>
      </c>
      <c r="R163" s="8"/>
      <c r="V163" s="32"/>
    </row>
    <row r="164" spans="3:22" x14ac:dyDescent="0.6">
      <c r="C164" s="22" t="s">
        <v>6</v>
      </c>
      <c r="D164" s="23" t="s">
        <v>33</v>
      </c>
      <c r="E164" s="23">
        <f t="shared" si="23"/>
        <v>2022</v>
      </c>
      <c r="F164" s="24" t="str">
        <f t="shared" si="23"/>
        <v>Q1</v>
      </c>
      <c r="G164" s="15" t="s">
        <v>53</v>
      </c>
      <c r="H164" s="5" t="s">
        <v>89</v>
      </c>
      <c r="I164" s="5" t="s">
        <v>54</v>
      </c>
      <c r="J164" s="40">
        <v>1.0821270679611649E-2</v>
      </c>
      <c r="K164" s="15" t="s">
        <v>55</v>
      </c>
      <c r="L164" s="5" t="s">
        <v>90</v>
      </c>
      <c r="M164" s="5" t="s">
        <v>54</v>
      </c>
      <c r="N164" s="38">
        <v>2.1754935922330097E-2</v>
      </c>
      <c r="O164" s="31">
        <f ca="1">IF(H164="","",J164*(1/INDIRECT($H164))/INDEX('Fixed inputs'!$D$81:$D$85,MATCH($C164,'Fixed inputs'!$B$81:$B$85,0)))</f>
        <v>0.13407305230789385</v>
      </c>
      <c r="P164" s="32">
        <f ca="1">IF(L164="","",N164*(1/(INDIRECT($L164))/INDEX('Fixed inputs'!$D$81:$D$85,MATCH($C164,'Fixed inputs'!$B$81:$B$85,0))))</f>
        <v>0.22910785026939179</v>
      </c>
      <c r="Q164" s="27">
        <f t="shared" ca="1" si="15"/>
        <v>0.36318090257728564</v>
      </c>
      <c r="R164" s="8"/>
      <c r="V164" s="32"/>
    </row>
    <row r="165" spans="3:22" x14ac:dyDescent="0.6">
      <c r="C165" s="22" t="s">
        <v>6</v>
      </c>
      <c r="D165" s="23" t="s">
        <v>33</v>
      </c>
      <c r="E165" s="23">
        <f t="shared" si="23"/>
        <v>2022</v>
      </c>
      <c r="F165" s="24" t="str">
        <f t="shared" si="23"/>
        <v>Q2</v>
      </c>
      <c r="G165" s="15" t="s">
        <v>53</v>
      </c>
      <c r="H165" s="5" t="s">
        <v>89</v>
      </c>
      <c r="I165" s="5" t="s">
        <v>54</v>
      </c>
      <c r="J165" s="40">
        <v>1.0821270679611649E-2</v>
      </c>
      <c r="K165" s="15" t="s">
        <v>55</v>
      </c>
      <c r="L165" s="5" t="s">
        <v>90</v>
      </c>
      <c r="M165" s="5" t="s">
        <v>54</v>
      </c>
      <c r="N165" s="38">
        <v>2.1754935922330097E-2</v>
      </c>
      <c r="O165" s="31">
        <f ca="1">IF(H165="","",J165*(1/INDIRECT($H165))/INDEX('Fixed inputs'!$D$81:$D$85,MATCH($C165,'Fixed inputs'!$B$81:$B$85,0)))</f>
        <v>0.13407305230789385</v>
      </c>
      <c r="P165" s="32">
        <f ca="1">IF(L165="","",N165*(1/(INDIRECT($L165))/INDEX('Fixed inputs'!$D$81:$D$85,MATCH($C165,'Fixed inputs'!$B$81:$B$85,0))))</f>
        <v>0.22910785026939179</v>
      </c>
      <c r="Q165" s="27">
        <f t="shared" ca="1" si="15"/>
        <v>0.36318090257728564</v>
      </c>
      <c r="R165" s="8"/>
      <c r="V165" s="32"/>
    </row>
    <row r="166" spans="3:22" x14ac:dyDescent="0.6">
      <c r="C166" s="22" t="s">
        <v>6</v>
      </c>
      <c r="D166" s="23" t="s">
        <v>33</v>
      </c>
      <c r="E166" s="23">
        <f t="shared" si="23"/>
        <v>2022</v>
      </c>
      <c r="F166" s="24" t="str">
        <f t="shared" si="23"/>
        <v>Q3</v>
      </c>
      <c r="G166" s="15" t="s">
        <v>53</v>
      </c>
      <c r="H166" s="5" t="s">
        <v>89</v>
      </c>
      <c r="I166" s="5" t="s">
        <v>54</v>
      </c>
      <c r="J166" s="40">
        <v>1.0821270679611649E-2</v>
      </c>
      <c r="K166" s="15" t="s">
        <v>55</v>
      </c>
      <c r="L166" s="5" t="s">
        <v>90</v>
      </c>
      <c r="M166" s="5" t="s">
        <v>54</v>
      </c>
      <c r="N166" s="38">
        <v>2.1754935922330097E-2</v>
      </c>
      <c r="O166" s="31">
        <f ca="1">IF(H166="","",J166*(1/INDIRECT($H166))/INDEX('Fixed inputs'!$D$81:$D$85,MATCH($C166,'Fixed inputs'!$B$81:$B$85,0)))</f>
        <v>0.13407305230789385</v>
      </c>
      <c r="P166" s="32">
        <f ca="1">IF(L166="","",N166*(1/(INDIRECT($L166))/INDEX('Fixed inputs'!$D$81:$D$85,MATCH($C166,'Fixed inputs'!$B$81:$B$85,0))))</f>
        <v>0.22910785026939179</v>
      </c>
      <c r="Q166" s="27">
        <f t="shared" ca="1" si="15"/>
        <v>0.36318090257728564</v>
      </c>
      <c r="R166" s="8"/>
      <c r="V166" s="32"/>
    </row>
    <row r="167" spans="3:22" x14ac:dyDescent="0.6">
      <c r="C167" s="22" t="s">
        <v>6</v>
      </c>
      <c r="D167" s="23" t="s">
        <v>33</v>
      </c>
      <c r="E167" s="23">
        <f t="shared" si="23"/>
        <v>2022</v>
      </c>
      <c r="F167" s="24" t="str">
        <f t="shared" si="23"/>
        <v>Q4</v>
      </c>
      <c r="G167" s="15" t="s">
        <v>53</v>
      </c>
      <c r="H167" s="5" t="s">
        <v>89</v>
      </c>
      <c r="I167" s="5" t="s">
        <v>54</v>
      </c>
      <c r="J167" s="40">
        <v>1.0821270679611649E-2</v>
      </c>
      <c r="K167" s="15" t="s">
        <v>55</v>
      </c>
      <c r="L167" s="5" t="s">
        <v>90</v>
      </c>
      <c r="M167" s="5" t="s">
        <v>54</v>
      </c>
      <c r="N167" s="38">
        <v>2.1754935922330097E-2</v>
      </c>
      <c r="O167" s="31">
        <f ca="1">IF(H167="","",J167*(1/INDIRECT($H167))/INDEX('Fixed inputs'!$D$81:$D$85,MATCH($C167,'Fixed inputs'!$B$81:$B$85,0)))</f>
        <v>0.13407305230789385</v>
      </c>
      <c r="P167" s="32">
        <f ca="1">IF(L167="","",N167*(1/(INDIRECT($L167))/INDEX('Fixed inputs'!$D$81:$D$85,MATCH($C167,'Fixed inputs'!$B$81:$B$85,0))))</f>
        <v>0.22910785026939179</v>
      </c>
      <c r="Q167" s="27">
        <f t="shared" ca="1" si="15"/>
        <v>0.36318090257728564</v>
      </c>
      <c r="R167" s="8"/>
      <c r="V167" s="32"/>
    </row>
    <row r="168" spans="3:22" x14ac:dyDescent="0.6">
      <c r="C168" s="22" t="s">
        <v>6</v>
      </c>
      <c r="D168" s="23" t="s">
        <v>33</v>
      </c>
      <c r="E168" s="23">
        <f t="shared" si="23"/>
        <v>2023</v>
      </c>
      <c r="F168" s="24" t="str">
        <f t="shared" si="23"/>
        <v>Q1</v>
      </c>
      <c r="G168" s="15" t="s">
        <v>53</v>
      </c>
      <c r="H168" s="5" t="s">
        <v>89</v>
      </c>
      <c r="I168" s="5" t="s">
        <v>54</v>
      </c>
      <c r="J168" s="40">
        <v>1.0821270679611649E-2</v>
      </c>
      <c r="K168" s="15" t="s">
        <v>55</v>
      </c>
      <c r="L168" s="5" t="s">
        <v>90</v>
      </c>
      <c r="M168" s="5" t="s">
        <v>54</v>
      </c>
      <c r="N168" s="38">
        <v>2.1754935922330097E-2</v>
      </c>
      <c r="O168" s="31">
        <f ca="1">IF(H168="","",J168*(1/INDIRECT($H168))/INDEX('Fixed inputs'!$D$81:$D$85,MATCH($C168,'Fixed inputs'!$B$81:$B$85,0)))</f>
        <v>0.13407305230789385</v>
      </c>
      <c r="P168" s="32">
        <f ca="1">IF(L168="","",N168*(1/(INDIRECT($L168))/INDEX('Fixed inputs'!$D$81:$D$85,MATCH($C168,'Fixed inputs'!$B$81:$B$85,0))))</f>
        <v>0.22910785026939179</v>
      </c>
      <c r="Q168" s="27">
        <f t="shared" ca="1" si="15"/>
        <v>0.36318090257728564</v>
      </c>
      <c r="R168" s="8"/>
      <c r="V168" s="32"/>
    </row>
    <row r="169" spans="3:22" x14ac:dyDescent="0.6">
      <c r="C169" s="22" t="s">
        <v>6</v>
      </c>
      <c r="D169" s="23" t="s">
        <v>33</v>
      </c>
      <c r="E169" s="23">
        <f t="shared" si="23"/>
        <v>2023</v>
      </c>
      <c r="F169" s="24" t="str">
        <f t="shared" si="23"/>
        <v>Q2</v>
      </c>
      <c r="G169" s="15" t="s">
        <v>53</v>
      </c>
      <c r="H169" s="5" t="s">
        <v>89</v>
      </c>
      <c r="I169" s="5" t="s">
        <v>54</v>
      </c>
      <c r="J169" s="40">
        <v>1.0821270679611649E-2</v>
      </c>
      <c r="K169" s="15" t="s">
        <v>55</v>
      </c>
      <c r="L169" s="5" t="s">
        <v>90</v>
      </c>
      <c r="M169" s="5" t="s">
        <v>54</v>
      </c>
      <c r="N169" s="38">
        <v>2.1754935922330097E-2</v>
      </c>
      <c r="O169" s="31">
        <f ca="1">IF(H169="","",J169*(1/INDIRECT($H169))/INDEX('Fixed inputs'!$D$81:$D$85,MATCH($C169,'Fixed inputs'!$B$81:$B$85,0)))</f>
        <v>0.13407305230789385</v>
      </c>
      <c r="P169" s="32">
        <f ca="1">IF(L169="","",N169*(1/(INDIRECT($L169))/INDEX('Fixed inputs'!$D$81:$D$85,MATCH($C169,'Fixed inputs'!$B$81:$B$85,0))))</f>
        <v>0.22910785026939179</v>
      </c>
      <c r="Q169" s="27">
        <f t="shared" ca="1" si="15"/>
        <v>0.36318090257728564</v>
      </c>
      <c r="R169" s="8"/>
      <c r="V169" s="32"/>
    </row>
    <row r="170" spans="3:22" x14ac:dyDescent="0.6">
      <c r="C170" s="22" t="s">
        <v>6</v>
      </c>
      <c r="D170" s="23" t="s">
        <v>33</v>
      </c>
      <c r="E170" s="23">
        <f t="shared" si="23"/>
        <v>2023</v>
      </c>
      <c r="F170" s="24" t="str">
        <f t="shared" si="23"/>
        <v>Q3</v>
      </c>
      <c r="G170" s="15" t="s">
        <v>53</v>
      </c>
      <c r="H170" s="5" t="s">
        <v>89</v>
      </c>
      <c r="I170" s="5" t="s">
        <v>54</v>
      </c>
      <c r="J170" s="40">
        <v>1.0821270679611649E-2</v>
      </c>
      <c r="K170" s="15" t="s">
        <v>55</v>
      </c>
      <c r="L170" s="5" t="s">
        <v>90</v>
      </c>
      <c r="M170" s="5" t="s">
        <v>54</v>
      </c>
      <c r="N170" s="38">
        <v>2.1754935922330097E-2</v>
      </c>
      <c r="O170" s="31">
        <f ca="1">IF(H170="","",J170*(1/INDIRECT($H170))/INDEX('Fixed inputs'!$D$81:$D$85,MATCH($C170,'Fixed inputs'!$B$81:$B$85,0)))</f>
        <v>0.13407305230789385</v>
      </c>
      <c r="P170" s="32">
        <f ca="1">IF(L170="","",N170*(1/(INDIRECT($L170))/INDEX('Fixed inputs'!$D$81:$D$85,MATCH($C170,'Fixed inputs'!$B$81:$B$85,0))))</f>
        <v>0.22910785026939179</v>
      </c>
      <c r="Q170" s="27">
        <f t="shared" ca="1" si="15"/>
        <v>0.36318090257728564</v>
      </c>
      <c r="R170" s="8"/>
      <c r="V170" s="32"/>
    </row>
    <row r="171" spans="3:22" x14ac:dyDescent="0.6">
      <c r="C171" s="22" t="s">
        <v>6</v>
      </c>
      <c r="D171" s="23" t="s">
        <v>33</v>
      </c>
      <c r="E171" s="23">
        <f t="shared" si="23"/>
        <v>2023</v>
      </c>
      <c r="F171" s="24" t="str">
        <f t="shared" si="23"/>
        <v>Q4</v>
      </c>
      <c r="G171" s="15" t="s">
        <v>53</v>
      </c>
      <c r="H171" s="5" t="s">
        <v>89</v>
      </c>
      <c r="I171" s="5" t="s">
        <v>54</v>
      </c>
      <c r="J171" s="40">
        <v>1.0821270679611649E-2</v>
      </c>
      <c r="K171" s="15" t="s">
        <v>55</v>
      </c>
      <c r="L171" s="5" t="s">
        <v>90</v>
      </c>
      <c r="M171" s="5" t="s">
        <v>54</v>
      </c>
      <c r="N171" s="38">
        <v>2.1754935922330097E-2</v>
      </c>
      <c r="O171" s="31">
        <f ca="1">IF(H171="","",J171*(1/INDIRECT($H171))/INDEX('Fixed inputs'!$D$81:$D$85,MATCH($C171,'Fixed inputs'!$B$81:$B$85,0)))</f>
        <v>0.13407305230789385</v>
      </c>
      <c r="P171" s="32">
        <f ca="1">IF(L171="","",N171*(1/(INDIRECT($L171))/INDEX('Fixed inputs'!$D$81:$D$85,MATCH($C171,'Fixed inputs'!$B$81:$B$85,0))))</f>
        <v>0.22910785026939179</v>
      </c>
      <c r="Q171" s="27">
        <f t="shared" ca="1" si="15"/>
        <v>0.36318090257728564</v>
      </c>
      <c r="R171" s="8"/>
      <c r="V171" s="32"/>
    </row>
    <row r="172" spans="3:22" x14ac:dyDescent="0.6">
      <c r="C172" s="22" t="s">
        <v>6</v>
      </c>
      <c r="D172" s="23" t="s">
        <v>33</v>
      </c>
      <c r="E172" s="23">
        <f t="shared" si="23"/>
        <v>2024</v>
      </c>
      <c r="F172" s="24" t="str">
        <f t="shared" si="23"/>
        <v>Q1</v>
      </c>
      <c r="G172" s="15" t="s">
        <v>53</v>
      </c>
      <c r="H172" s="5" t="s">
        <v>89</v>
      </c>
      <c r="I172" s="5" t="s">
        <v>54</v>
      </c>
      <c r="J172" s="40">
        <v>1.0821270679611649E-2</v>
      </c>
      <c r="K172" s="15" t="s">
        <v>55</v>
      </c>
      <c r="L172" s="5" t="s">
        <v>90</v>
      </c>
      <c r="M172" s="5" t="s">
        <v>54</v>
      </c>
      <c r="N172" s="38">
        <v>2.1754935922330097E-2</v>
      </c>
      <c r="O172" s="31">
        <f ca="1">IF(H172="","",J172*(1/INDIRECT($H172))/INDEX('Fixed inputs'!$D$81:$D$85,MATCH($C172,'Fixed inputs'!$B$81:$B$85,0)))</f>
        <v>0.13407305230789385</v>
      </c>
      <c r="P172" s="32">
        <f ca="1">IF(L172="","",N172*(1/(INDIRECT($L172))/INDEX('Fixed inputs'!$D$81:$D$85,MATCH($C172,'Fixed inputs'!$B$81:$B$85,0))))</f>
        <v>0.22910785026939179</v>
      </c>
      <c r="Q172" s="27">
        <f t="shared" ca="1" si="15"/>
        <v>0.36318090257728564</v>
      </c>
      <c r="R172" s="8"/>
      <c r="V172" s="32"/>
    </row>
    <row r="173" spans="3:22" x14ac:dyDescent="0.6">
      <c r="C173" s="22" t="s">
        <v>6</v>
      </c>
      <c r="D173" s="23" t="s">
        <v>33</v>
      </c>
      <c r="E173" s="23">
        <f t="shared" si="23"/>
        <v>2024</v>
      </c>
      <c r="F173" s="24" t="str">
        <f t="shared" si="23"/>
        <v>Q2</v>
      </c>
      <c r="G173" s="15" t="s">
        <v>53</v>
      </c>
      <c r="H173" s="5" t="s">
        <v>89</v>
      </c>
      <c r="I173" s="5" t="s">
        <v>54</v>
      </c>
      <c r="J173" s="40">
        <v>1.0821270679611649E-2</v>
      </c>
      <c r="K173" s="15" t="s">
        <v>55</v>
      </c>
      <c r="L173" s="5" t="s">
        <v>90</v>
      </c>
      <c r="M173" s="5" t="s">
        <v>54</v>
      </c>
      <c r="N173" s="38">
        <v>2.1754935922330097E-2</v>
      </c>
      <c r="O173" s="31">
        <f ca="1">IF(H173="","",J173*(1/INDIRECT($H173))/INDEX('Fixed inputs'!$D$81:$D$85,MATCH($C173,'Fixed inputs'!$B$81:$B$85,0)))</f>
        <v>0.13407305230789385</v>
      </c>
      <c r="P173" s="32">
        <f ca="1">IF(L173="","",N173*(1/(INDIRECT($L173))/INDEX('Fixed inputs'!$D$81:$D$85,MATCH($C173,'Fixed inputs'!$B$81:$B$85,0))))</f>
        <v>0.22910785026939179</v>
      </c>
      <c r="Q173" s="27">
        <f t="shared" ca="1" si="15"/>
        <v>0.36318090257728564</v>
      </c>
      <c r="R173" s="8"/>
      <c r="V173" s="32"/>
    </row>
    <row r="174" spans="3:22" x14ac:dyDescent="0.6">
      <c r="C174" s="22" t="s">
        <v>6</v>
      </c>
      <c r="D174" s="23" t="s">
        <v>33</v>
      </c>
      <c r="E174" s="23">
        <f t="shared" si="23"/>
        <v>2024</v>
      </c>
      <c r="F174" s="24" t="str">
        <f t="shared" si="23"/>
        <v>Q3</v>
      </c>
      <c r="G174" s="15" t="s">
        <v>53</v>
      </c>
      <c r="H174" s="5" t="s">
        <v>89</v>
      </c>
      <c r="I174" s="5" t="s">
        <v>54</v>
      </c>
      <c r="J174" s="40">
        <v>1.0821270679611649E-2</v>
      </c>
      <c r="K174" s="15" t="s">
        <v>55</v>
      </c>
      <c r="L174" s="5" t="s">
        <v>90</v>
      </c>
      <c r="M174" s="5" t="s">
        <v>54</v>
      </c>
      <c r="N174" s="38">
        <v>2.1754935922330097E-2</v>
      </c>
      <c r="O174" s="31">
        <f ca="1">IF(H174="","",J174*(1/INDIRECT($H174))/INDEX('Fixed inputs'!$D$81:$D$85,MATCH($C174,'Fixed inputs'!$B$81:$B$85,0)))</f>
        <v>0.13407305230789385</v>
      </c>
      <c r="P174" s="32">
        <f ca="1">IF(L174="","",N174*(1/(INDIRECT($L174))/INDEX('Fixed inputs'!$D$81:$D$85,MATCH($C174,'Fixed inputs'!$B$81:$B$85,0))))</f>
        <v>0.22910785026939179</v>
      </c>
      <c r="Q174" s="27">
        <f t="shared" ca="1" si="15"/>
        <v>0.36318090257728564</v>
      </c>
      <c r="R174" s="8"/>
      <c r="V174" s="32"/>
    </row>
    <row r="175" spans="3:22" x14ac:dyDescent="0.6">
      <c r="C175" s="22" t="s">
        <v>6</v>
      </c>
      <c r="D175" s="23" t="s">
        <v>33</v>
      </c>
      <c r="E175" s="23">
        <f t="shared" si="23"/>
        <v>2024</v>
      </c>
      <c r="F175" s="24" t="str">
        <f t="shared" si="23"/>
        <v>Q4</v>
      </c>
      <c r="G175" s="15" t="s">
        <v>53</v>
      </c>
      <c r="H175" s="5" t="s">
        <v>89</v>
      </c>
      <c r="I175" s="5" t="s">
        <v>54</v>
      </c>
      <c r="J175" s="40">
        <v>1.0821270679611649E-2</v>
      </c>
      <c r="K175" s="15" t="s">
        <v>55</v>
      </c>
      <c r="L175" s="5" t="s">
        <v>90</v>
      </c>
      <c r="M175" s="5" t="s">
        <v>54</v>
      </c>
      <c r="N175" s="38">
        <v>2.1754935922330097E-2</v>
      </c>
      <c r="O175" s="31">
        <f ca="1">IF(H175="","",J175*(1/INDIRECT($H175))/INDEX('Fixed inputs'!$D$81:$D$85,MATCH($C175,'Fixed inputs'!$B$81:$B$85,0)))</f>
        <v>0.13407305230789385</v>
      </c>
      <c r="P175" s="32">
        <f ca="1">IF(L175="","",N175*(1/(INDIRECT($L175))/INDEX('Fixed inputs'!$D$81:$D$85,MATCH($C175,'Fixed inputs'!$B$81:$B$85,0))))</f>
        <v>0.22910785026939179</v>
      </c>
      <c r="Q175" s="27">
        <f t="shared" ca="1" si="15"/>
        <v>0.36318090257728564</v>
      </c>
      <c r="R175" s="8"/>
      <c r="V175" s="32"/>
    </row>
    <row r="176" spans="3:22" x14ac:dyDescent="0.6">
      <c r="C176" s="22" t="s">
        <v>6</v>
      </c>
      <c r="D176" s="23" t="s">
        <v>33</v>
      </c>
      <c r="E176" s="23">
        <f t="shared" si="23"/>
        <v>2025</v>
      </c>
      <c r="F176" s="24" t="str">
        <f t="shared" si="23"/>
        <v>Q1</v>
      </c>
      <c r="G176" s="15" t="s">
        <v>53</v>
      </c>
      <c r="H176" s="5" t="s">
        <v>89</v>
      </c>
      <c r="I176" s="5" t="s">
        <v>54</v>
      </c>
      <c r="J176" s="40">
        <v>1.0821270679611649E-2</v>
      </c>
      <c r="K176" s="15" t="s">
        <v>55</v>
      </c>
      <c r="L176" s="5" t="s">
        <v>90</v>
      </c>
      <c r="M176" s="5" t="s">
        <v>54</v>
      </c>
      <c r="N176" s="38">
        <v>2.1754935922330097E-2</v>
      </c>
      <c r="O176" s="31">
        <f ca="1">IF(H176="","",J176*(1/INDIRECT($H176))/INDEX('Fixed inputs'!$D$81:$D$85,MATCH($C176,'Fixed inputs'!$B$81:$B$85,0)))</f>
        <v>0.13407305230789385</v>
      </c>
      <c r="P176" s="32">
        <f ca="1">IF(L176="","",N176*(1/(INDIRECT($L176))/INDEX('Fixed inputs'!$D$81:$D$85,MATCH($C176,'Fixed inputs'!$B$81:$B$85,0))))</f>
        <v>0.22910785026939179</v>
      </c>
      <c r="Q176" s="27">
        <f t="shared" ca="1" si="15"/>
        <v>0.36318090257728564</v>
      </c>
      <c r="R176" s="8"/>
      <c r="V176" s="32"/>
    </row>
    <row r="177" spans="3:22" x14ac:dyDescent="0.6">
      <c r="C177" s="22" t="s">
        <v>6</v>
      </c>
      <c r="D177" s="23" t="s">
        <v>33</v>
      </c>
      <c r="E177" s="23">
        <f t="shared" si="23"/>
        <v>2025</v>
      </c>
      <c r="F177" s="24" t="str">
        <f t="shared" si="23"/>
        <v>Q2</v>
      </c>
      <c r="G177" s="15" t="s">
        <v>53</v>
      </c>
      <c r="H177" s="5" t="s">
        <v>89</v>
      </c>
      <c r="I177" s="5" t="s">
        <v>54</v>
      </c>
      <c r="J177" s="40">
        <v>1.0821270679611649E-2</v>
      </c>
      <c r="K177" s="15" t="s">
        <v>55</v>
      </c>
      <c r="L177" s="5" t="s">
        <v>90</v>
      </c>
      <c r="M177" s="5" t="s">
        <v>54</v>
      </c>
      <c r="N177" s="38">
        <v>2.1754935922330097E-2</v>
      </c>
      <c r="O177" s="31">
        <f ca="1">IF(H177="","",J177*(1/INDIRECT($H177))/INDEX('Fixed inputs'!$D$81:$D$85,MATCH($C177,'Fixed inputs'!$B$81:$B$85,0)))</f>
        <v>0.13407305230789385</v>
      </c>
      <c r="P177" s="32">
        <f ca="1">IF(L177="","",N177*(1/(INDIRECT($L177))/INDEX('Fixed inputs'!$D$81:$D$85,MATCH($C177,'Fixed inputs'!$B$81:$B$85,0))))</f>
        <v>0.22910785026939179</v>
      </c>
      <c r="Q177" s="27">
        <f t="shared" ca="1" si="15"/>
        <v>0.36318090257728564</v>
      </c>
      <c r="R177" s="8"/>
      <c r="V177" s="32"/>
    </row>
    <row r="178" spans="3:22" x14ac:dyDescent="0.6">
      <c r="C178" s="22" t="s">
        <v>6</v>
      </c>
      <c r="D178" s="23" t="s">
        <v>33</v>
      </c>
      <c r="E178" s="23">
        <f t="shared" si="23"/>
        <v>2025</v>
      </c>
      <c r="F178" s="24" t="str">
        <f t="shared" si="23"/>
        <v>Q3</v>
      </c>
      <c r="G178" s="15" t="s">
        <v>53</v>
      </c>
      <c r="H178" s="5" t="s">
        <v>89</v>
      </c>
      <c r="I178" s="5" t="s">
        <v>54</v>
      </c>
      <c r="J178" s="40">
        <v>1.0821270679611649E-2</v>
      </c>
      <c r="K178" s="15" t="s">
        <v>55</v>
      </c>
      <c r="L178" s="5" t="s">
        <v>90</v>
      </c>
      <c r="M178" s="5" t="s">
        <v>54</v>
      </c>
      <c r="N178" s="38">
        <v>2.1754935922330097E-2</v>
      </c>
      <c r="O178" s="31">
        <f ca="1">IF(H178="","",J178*(1/INDIRECT($H178))/INDEX('Fixed inputs'!$D$81:$D$85,MATCH($C178,'Fixed inputs'!$B$81:$B$85,0)))</f>
        <v>0.13407305230789385</v>
      </c>
      <c r="P178" s="32">
        <f ca="1">IF(L178="","",N178*(1/(INDIRECT($L178))/INDEX('Fixed inputs'!$D$81:$D$85,MATCH($C178,'Fixed inputs'!$B$81:$B$85,0))))</f>
        <v>0.22910785026939179</v>
      </c>
      <c r="Q178" s="27">
        <f t="shared" ca="1" si="15"/>
        <v>0.36318090257728564</v>
      </c>
      <c r="R178" s="8"/>
      <c r="V178" s="32"/>
    </row>
    <row r="179" spans="3:22" x14ac:dyDescent="0.6">
      <c r="C179" s="22" t="s">
        <v>6</v>
      </c>
      <c r="D179" s="23" t="s">
        <v>33</v>
      </c>
      <c r="E179" s="23">
        <f t="shared" si="23"/>
        <v>2025</v>
      </c>
      <c r="F179" s="24" t="str">
        <f t="shared" si="23"/>
        <v>Q4</v>
      </c>
      <c r="G179" s="15" t="s">
        <v>53</v>
      </c>
      <c r="H179" s="5" t="s">
        <v>89</v>
      </c>
      <c r="I179" s="5" t="s">
        <v>54</v>
      </c>
      <c r="J179" s="40">
        <v>1.0821270679611649E-2</v>
      </c>
      <c r="K179" s="15" t="s">
        <v>55</v>
      </c>
      <c r="L179" s="5" t="s">
        <v>90</v>
      </c>
      <c r="M179" s="5" t="s">
        <v>54</v>
      </c>
      <c r="N179" s="38">
        <v>2.1754935922330097E-2</v>
      </c>
      <c r="O179" s="31">
        <f ca="1">IF(H179="","",J179*(1/INDIRECT($H179))/INDEX('Fixed inputs'!$D$81:$D$85,MATCH($C179,'Fixed inputs'!$B$81:$B$85,0)))</f>
        <v>0.13407305230789385</v>
      </c>
      <c r="P179" s="32">
        <f ca="1">IF(L179="","",N179*(1/(INDIRECT($L179))/INDEX('Fixed inputs'!$D$81:$D$85,MATCH($C179,'Fixed inputs'!$B$81:$B$85,0))))</f>
        <v>0.22910785026939179</v>
      </c>
      <c r="Q179" s="27">
        <f t="shared" ca="1" si="15"/>
        <v>0.36318090257728564</v>
      </c>
      <c r="R179" s="8"/>
      <c r="V179" s="32"/>
    </row>
    <row r="180" spans="3:22" x14ac:dyDescent="0.6">
      <c r="C180" s="22" t="s">
        <v>6</v>
      </c>
      <c r="D180" s="23" t="s">
        <v>33</v>
      </c>
      <c r="E180" s="23">
        <f t="shared" si="23"/>
        <v>2026</v>
      </c>
      <c r="F180" s="24" t="str">
        <f t="shared" si="23"/>
        <v>Q1</v>
      </c>
      <c r="G180" s="15" t="s">
        <v>53</v>
      </c>
      <c r="H180" s="5" t="s">
        <v>89</v>
      </c>
      <c r="I180" s="5" t="s">
        <v>54</v>
      </c>
      <c r="J180" s="40">
        <v>1.0821270679611649E-2</v>
      </c>
      <c r="K180" s="15" t="s">
        <v>55</v>
      </c>
      <c r="L180" s="5" t="s">
        <v>90</v>
      </c>
      <c r="M180" s="5" t="s">
        <v>54</v>
      </c>
      <c r="N180" s="38">
        <v>2.1754935922330097E-2</v>
      </c>
      <c r="O180" s="31">
        <f ca="1">IF(H180="","",J180*(1/INDIRECT($H180))/INDEX('Fixed inputs'!$D$81:$D$85,MATCH($C180,'Fixed inputs'!$B$81:$B$85,0)))</f>
        <v>0.13407305230789385</v>
      </c>
      <c r="P180" s="32">
        <f ca="1">IF(L180="","",N180*(1/(INDIRECT($L180))/INDEX('Fixed inputs'!$D$81:$D$85,MATCH($C180,'Fixed inputs'!$B$81:$B$85,0))))</f>
        <v>0.22910785026939179</v>
      </c>
      <c r="Q180" s="27">
        <f t="shared" ca="1" si="15"/>
        <v>0.36318090257728564</v>
      </c>
      <c r="R180" s="8"/>
      <c r="V180" s="32"/>
    </row>
    <row r="181" spans="3:22" x14ac:dyDescent="0.6">
      <c r="C181" s="22" t="s">
        <v>6</v>
      </c>
      <c r="D181" s="23" t="s">
        <v>33</v>
      </c>
      <c r="E181" s="23">
        <f t="shared" si="23"/>
        <v>2026</v>
      </c>
      <c r="F181" s="24" t="str">
        <f t="shared" si="23"/>
        <v>Q2</v>
      </c>
      <c r="G181" s="15" t="s">
        <v>53</v>
      </c>
      <c r="H181" s="5" t="s">
        <v>89</v>
      </c>
      <c r="I181" s="5" t="s">
        <v>54</v>
      </c>
      <c r="J181" s="40">
        <v>1.0821270679611649E-2</v>
      </c>
      <c r="K181" s="15" t="s">
        <v>55</v>
      </c>
      <c r="L181" s="5" t="s">
        <v>90</v>
      </c>
      <c r="M181" s="5" t="s">
        <v>54</v>
      </c>
      <c r="N181" s="38">
        <v>2.1754935922330097E-2</v>
      </c>
      <c r="O181" s="31">
        <f ca="1">IF(H181="","",J181*(1/INDIRECT($H181))/INDEX('Fixed inputs'!$D$81:$D$85,MATCH($C181,'Fixed inputs'!$B$81:$B$85,0)))</f>
        <v>0.13407305230789385</v>
      </c>
      <c r="P181" s="32">
        <f ca="1">IF(L181="","",N181*(1/(INDIRECT($L181))/INDEX('Fixed inputs'!$D$81:$D$85,MATCH($C181,'Fixed inputs'!$B$81:$B$85,0))))</f>
        <v>0.22910785026939179</v>
      </c>
      <c r="Q181" s="27">
        <f t="shared" ca="1" si="15"/>
        <v>0.36318090257728564</v>
      </c>
      <c r="R181" s="8"/>
      <c r="V181" s="32"/>
    </row>
    <row r="182" spans="3:22" x14ac:dyDescent="0.6">
      <c r="C182" s="22" t="s">
        <v>6</v>
      </c>
      <c r="D182" s="23" t="s">
        <v>33</v>
      </c>
      <c r="E182" s="23">
        <f t="shared" si="23"/>
        <v>2026</v>
      </c>
      <c r="F182" s="24" t="str">
        <f t="shared" si="23"/>
        <v>Q3</v>
      </c>
      <c r="G182" s="15" t="s">
        <v>53</v>
      </c>
      <c r="H182" s="5" t="s">
        <v>89</v>
      </c>
      <c r="I182" s="5" t="s">
        <v>54</v>
      </c>
      <c r="J182" s="40">
        <v>1.0821270679611649E-2</v>
      </c>
      <c r="K182" s="15" t="s">
        <v>55</v>
      </c>
      <c r="L182" s="5" t="s">
        <v>90</v>
      </c>
      <c r="M182" s="5" t="s">
        <v>54</v>
      </c>
      <c r="N182" s="38">
        <v>2.1754935922330097E-2</v>
      </c>
      <c r="O182" s="31">
        <f ca="1">IF(H182="","",J182*(1/INDIRECT($H182))/INDEX('Fixed inputs'!$D$81:$D$85,MATCH($C182,'Fixed inputs'!$B$81:$B$85,0)))</f>
        <v>0.13407305230789385</v>
      </c>
      <c r="P182" s="32">
        <f ca="1">IF(L182="","",N182*(1/(INDIRECT($L182))/INDEX('Fixed inputs'!$D$81:$D$85,MATCH($C182,'Fixed inputs'!$B$81:$B$85,0))))</f>
        <v>0.22910785026939179</v>
      </c>
      <c r="Q182" s="27">
        <f t="shared" ca="1" si="15"/>
        <v>0.36318090257728564</v>
      </c>
      <c r="R182" s="8"/>
      <c r="V182" s="32"/>
    </row>
    <row r="183" spans="3:22" x14ac:dyDescent="0.6">
      <c r="C183" s="22" t="s">
        <v>6</v>
      </c>
      <c r="D183" s="23" t="s">
        <v>33</v>
      </c>
      <c r="E183" s="23">
        <f t="shared" ref="E183:F194" si="24">E115</f>
        <v>2026</v>
      </c>
      <c r="F183" s="24" t="str">
        <f t="shared" si="24"/>
        <v>Q4</v>
      </c>
      <c r="G183" s="15" t="s">
        <v>53</v>
      </c>
      <c r="H183" s="5" t="s">
        <v>89</v>
      </c>
      <c r="I183" s="5" t="s">
        <v>54</v>
      </c>
      <c r="J183" s="40">
        <v>1.0821270679611649E-2</v>
      </c>
      <c r="K183" s="15" t="s">
        <v>55</v>
      </c>
      <c r="L183" s="5" t="s">
        <v>90</v>
      </c>
      <c r="M183" s="5" t="s">
        <v>54</v>
      </c>
      <c r="N183" s="38">
        <v>2.1754935922330097E-2</v>
      </c>
      <c r="O183" s="31">
        <f ca="1">IF(H183="","",J183*(1/INDIRECT($H183))/INDEX('Fixed inputs'!$D$81:$D$85,MATCH($C183,'Fixed inputs'!$B$81:$B$85,0)))</f>
        <v>0.13407305230789385</v>
      </c>
      <c r="P183" s="32">
        <f ca="1">IF(L183="","",N183*(1/(INDIRECT($L183))/INDEX('Fixed inputs'!$D$81:$D$85,MATCH($C183,'Fixed inputs'!$B$81:$B$85,0))))</f>
        <v>0.22910785026939179</v>
      </c>
      <c r="Q183" s="27">
        <f t="shared" ca="1" si="15"/>
        <v>0.36318090257728564</v>
      </c>
      <c r="R183" s="8"/>
      <c r="V183" s="32"/>
    </row>
    <row r="184" spans="3:22" x14ac:dyDescent="0.6">
      <c r="C184" s="22" t="s">
        <v>6</v>
      </c>
      <c r="D184" s="23" t="s">
        <v>33</v>
      </c>
      <c r="E184" s="23">
        <f t="shared" si="24"/>
        <v>2027</v>
      </c>
      <c r="F184" s="24" t="str">
        <f t="shared" si="24"/>
        <v>Q1</v>
      </c>
      <c r="G184" s="15" t="s">
        <v>53</v>
      </c>
      <c r="H184" s="5" t="s">
        <v>89</v>
      </c>
      <c r="I184" s="5" t="s">
        <v>54</v>
      </c>
      <c r="J184" s="40">
        <v>1.0821270679611649E-2</v>
      </c>
      <c r="K184" s="15" t="s">
        <v>55</v>
      </c>
      <c r="L184" s="5" t="s">
        <v>90</v>
      </c>
      <c r="M184" s="5" t="s">
        <v>54</v>
      </c>
      <c r="N184" s="38">
        <v>2.1754935922330097E-2</v>
      </c>
      <c r="O184" s="31">
        <f ca="1">IF(H184="","",J184*(1/INDIRECT($H184))/INDEX('Fixed inputs'!$D$81:$D$85,MATCH($C184,'Fixed inputs'!$B$81:$B$85,0)))</f>
        <v>0.13407305230789385</v>
      </c>
      <c r="P184" s="32">
        <f ca="1">IF(L184="","",N184*(1/(INDIRECT($L184))/INDEX('Fixed inputs'!$D$81:$D$85,MATCH($C184,'Fixed inputs'!$B$81:$B$85,0))))</f>
        <v>0.22910785026939179</v>
      </c>
      <c r="Q184" s="27">
        <f t="shared" ca="1" si="15"/>
        <v>0.36318090257728564</v>
      </c>
      <c r="R184" s="8"/>
      <c r="V184" s="32"/>
    </row>
    <row r="185" spans="3:22" x14ac:dyDescent="0.6">
      <c r="C185" s="22" t="s">
        <v>6</v>
      </c>
      <c r="D185" s="23" t="s">
        <v>33</v>
      </c>
      <c r="E185" s="23">
        <f t="shared" si="24"/>
        <v>2027</v>
      </c>
      <c r="F185" s="24" t="str">
        <f t="shared" si="24"/>
        <v>Q2</v>
      </c>
      <c r="G185" s="15" t="s">
        <v>53</v>
      </c>
      <c r="H185" s="5" t="s">
        <v>89</v>
      </c>
      <c r="I185" s="5" t="s">
        <v>54</v>
      </c>
      <c r="J185" s="40">
        <v>1.0821270679611649E-2</v>
      </c>
      <c r="K185" s="15" t="s">
        <v>55</v>
      </c>
      <c r="L185" s="5" t="s">
        <v>90</v>
      </c>
      <c r="M185" s="5" t="s">
        <v>54</v>
      </c>
      <c r="N185" s="38">
        <v>2.1754935922330097E-2</v>
      </c>
      <c r="O185" s="31">
        <f ca="1">IF(H185="","",J185*(1/INDIRECT($H185))/INDEX('Fixed inputs'!$D$81:$D$85,MATCH($C185,'Fixed inputs'!$B$81:$B$85,0)))</f>
        <v>0.13407305230789385</v>
      </c>
      <c r="P185" s="32">
        <f ca="1">IF(L185="","",N185*(1/(INDIRECT($L185))/INDEX('Fixed inputs'!$D$81:$D$85,MATCH($C185,'Fixed inputs'!$B$81:$B$85,0))))</f>
        <v>0.22910785026939179</v>
      </c>
      <c r="Q185" s="27">
        <f t="shared" ca="1" si="15"/>
        <v>0.36318090257728564</v>
      </c>
      <c r="R185" s="8"/>
      <c r="V185" s="32"/>
    </row>
    <row r="186" spans="3:22" x14ac:dyDescent="0.6">
      <c r="C186" s="22" t="s">
        <v>6</v>
      </c>
      <c r="D186" s="23" t="s">
        <v>33</v>
      </c>
      <c r="E186" s="23">
        <f t="shared" si="24"/>
        <v>2027</v>
      </c>
      <c r="F186" s="24" t="str">
        <f t="shared" si="24"/>
        <v>Q3</v>
      </c>
      <c r="G186" s="15" t="s">
        <v>53</v>
      </c>
      <c r="H186" s="5" t="s">
        <v>89</v>
      </c>
      <c r="I186" s="5" t="s">
        <v>54</v>
      </c>
      <c r="J186" s="40">
        <v>1.0821270679611649E-2</v>
      </c>
      <c r="K186" s="15" t="s">
        <v>55</v>
      </c>
      <c r="L186" s="5" t="s">
        <v>90</v>
      </c>
      <c r="M186" s="5" t="s">
        <v>54</v>
      </c>
      <c r="N186" s="38">
        <v>2.1754935922330097E-2</v>
      </c>
      <c r="O186" s="31">
        <f ca="1">IF(H186="","",J186*(1/INDIRECT($H186))/INDEX('Fixed inputs'!$D$81:$D$85,MATCH($C186,'Fixed inputs'!$B$81:$B$85,0)))</f>
        <v>0.13407305230789385</v>
      </c>
      <c r="P186" s="32">
        <f ca="1">IF(L186="","",N186*(1/(INDIRECT($L186))/INDEX('Fixed inputs'!$D$81:$D$85,MATCH($C186,'Fixed inputs'!$B$81:$B$85,0))))</f>
        <v>0.22910785026939179</v>
      </c>
      <c r="Q186" s="27">
        <f t="shared" ca="1" si="15"/>
        <v>0.36318090257728564</v>
      </c>
      <c r="R186" s="8"/>
      <c r="V186" s="32"/>
    </row>
    <row r="187" spans="3:22" x14ac:dyDescent="0.6">
      <c r="C187" s="22" t="s">
        <v>6</v>
      </c>
      <c r="D187" s="23" t="s">
        <v>33</v>
      </c>
      <c r="E187" s="23">
        <f t="shared" si="24"/>
        <v>2027</v>
      </c>
      <c r="F187" s="24" t="str">
        <f t="shared" si="24"/>
        <v>Q4</v>
      </c>
      <c r="G187" s="15" t="s">
        <v>53</v>
      </c>
      <c r="H187" s="5" t="s">
        <v>89</v>
      </c>
      <c r="I187" s="5" t="s">
        <v>54</v>
      </c>
      <c r="J187" s="40">
        <v>1.0821270679611649E-2</v>
      </c>
      <c r="K187" s="15" t="s">
        <v>55</v>
      </c>
      <c r="L187" s="5" t="s">
        <v>90</v>
      </c>
      <c r="M187" s="5" t="s">
        <v>54</v>
      </c>
      <c r="N187" s="38">
        <v>2.1754935922330097E-2</v>
      </c>
      <c r="O187" s="31">
        <f ca="1">IF(H187="","",J187*(1/INDIRECT($H187))/INDEX('Fixed inputs'!$D$81:$D$85,MATCH($C187,'Fixed inputs'!$B$81:$B$85,0)))</f>
        <v>0.13407305230789385</v>
      </c>
      <c r="P187" s="32">
        <f ca="1">IF(L187="","",N187*(1/(INDIRECT($L187))/INDEX('Fixed inputs'!$D$81:$D$85,MATCH($C187,'Fixed inputs'!$B$81:$B$85,0))))</f>
        <v>0.22910785026939179</v>
      </c>
      <c r="Q187" s="27">
        <f t="shared" ca="1" si="15"/>
        <v>0.36318090257728564</v>
      </c>
      <c r="R187" s="8"/>
      <c r="V187" s="32"/>
    </row>
    <row r="188" spans="3:22" x14ac:dyDescent="0.6">
      <c r="C188" s="22" t="s">
        <v>6</v>
      </c>
      <c r="D188" s="23" t="s">
        <v>33</v>
      </c>
      <c r="E188" s="23">
        <f t="shared" si="24"/>
        <v>2028</v>
      </c>
      <c r="F188" s="24" t="str">
        <f t="shared" si="24"/>
        <v>Q1</v>
      </c>
      <c r="G188" s="15" t="s">
        <v>53</v>
      </c>
      <c r="H188" s="5" t="s">
        <v>89</v>
      </c>
      <c r="I188" s="5" t="s">
        <v>54</v>
      </c>
      <c r="J188" s="40">
        <v>1.0821270679611649E-2</v>
      </c>
      <c r="K188" s="15" t="s">
        <v>55</v>
      </c>
      <c r="L188" s="5" t="s">
        <v>90</v>
      </c>
      <c r="M188" s="5" t="s">
        <v>54</v>
      </c>
      <c r="N188" s="38">
        <v>2.1754935922330097E-2</v>
      </c>
      <c r="O188" s="31">
        <f ca="1">IF(H188="","",J188*(1/INDIRECT($H188))/INDEX('Fixed inputs'!$D$81:$D$85,MATCH($C188,'Fixed inputs'!$B$81:$B$85,0)))</f>
        <v>0.13407305230789385</v>
      </c>
      <c r="P188" s="32">
        <f ca="1">IF(L188="","",N188*(1/(INDIRECT($L188))/INDEX('Fixed inputs'!$D$81:$D$85,MATCH($C188,'Fixed inputs'!$B$81:$B$85,0))))</f>
        <v>0.22910785026939179</v>
      </c>
      <c r="Q188" s="27">
        <f t="shared" ca="1" si="15"/>
        <v>0.36318090257728564</v>
      </c>
      <c r="R188" s="8"/>
      <c r="V188" s="32"/>
    </row>
    <row r="189" spans="3:22" x14ac:dyDescent="0.6">
      <c r="C189" s="22" t="s">
        <v>6</v>
      </c>
      <c r="D189" s="23" t="s">
        <v>33</v>
      </c>
      <c r="E189" s="23">
        <f t="shared" si="24"/>
        <v>2028</v>
      </c>
      <c r="F189" s="24" t="str">
        <f t="shared" si="24"/>
        <v>Q2</v>
      </c>
      <c r="G189" s="15" t="s">
        <v>53</v>
      </c>
      <c r="H189" s="5" t="s">
        <v>89</v>
      </c>
      <c r="I189" s="5" t="s">
        <v>54</v>
      </c>
      <c r="J189" s="40">
        <v>1.0821270679611649E-2</v>
      </c>
      <c r="K189" s="15" t="s">
        <v>55</v>
      </c>
      <c r="L189" s="5" t="s">
        <v>90</v>
      </c>
      <c r="M189" s="5" t="s">
        <v>54</v>
      </c>
      <c r="N189" s="38">
        <v>2.1754935922330097E-2</v>
      </c>
      <c r="O189" s="31">
        <f ca="1">IF(H189="","",J189*(1/INDIRECT($H189))/INDEX('Fixed inputs'!$D$81:$D$85,MATCH($C189,'Fixed inputs'!$B$81:$B$85,0)))</f>
        <v>0.13407305230789385</v>
      </c>
      <c r="P189" s="32">
        <f ca="1">IF(L189="","",N189*(1/(INDIRECT($L189))/INDEX('Fixed inputs'!$D$81:$D$85,MATCH($C189,'Fixed inputs'!$B$81:$B$85,0))))</f>
        <v>0.22910785026939179</v>
      </c>
      <c r="Q189" s="27">
        <f t="shared" ca="1" si="15"/>
        <v>0.36318090257728564</v>
      </c>
      <c r="R189" s="8"/>
      <c r="V189" s="32"/>
    </row>
    <row r="190" spans="3:22" x14ac:dyDescent="0.6">
      <c r="C190" s="22" t="s">
        <v>6</v>
      </c>
      <c r="D190" s="23" t="s">
        <v>33</v>
      </c>
      <c r="E190" s="23">
        <f t="shared" si="24"/>
        <v>2028</v>
      </c>
      <c r="F190" s="24" t="str">
        <f t="shared" si="24"/>
        <v>Q3</v>
      </c>
      <c r="G190" s="15" t="s">
        <v>53</v>
      </c>
      <c r="H190" s="5" t="s">
        <v>89</v>
      </c>
      <c r="I190" s="5" t="s">
        <v>54</v>
      </c>
      <c r="J190" s="40">
        <v>1.0821270679611649E-2</v>
      </c>
      <c r="K190" s="15" t="s">
        <v>55</v>
      </c>
      <c r="L190" s="5" t="s">
        <v>90</v>
      </c>
      <c r="M190" s="5" t="s">
        <v>54</v>
      </c>
      <c r="N190" s="38">
        <v>2.1754935922330097E-2</v>
      </c>
      <c r="O190" s="31">
        <f ca="1">IF(H190="","",J190*(1/INDIRECT($H190))/INDEX('Fixed inputs'!$D$81:$D$85,MATCH($C190,'Fixed inputs'!$B$81:$B$85,0)))</f>
        <v>0.13407305230789385</v>
      </c>
      <c r="P190" s="32">
        <f ca="1">IF(L190="","",N190*(1/(INDIRECT($L190))/INDEX('Fixed inputs'!$D$81:$D$85,MATCH($C190,'Fixed inputs'!$B$81:$B$85,0))))</f>
        <v>0.22910785026939179</v>
      </c>
      <c r="Q190" s="27">
        <f t="shared" ca="1" si="15"/>
        <v>0.36318090257728564</v>
      </c>
      <c r="R190" s="8"/>
      <c r="V190" s="32"/>
    </row>
    <row r="191" spans="3:22" x14ac:dyDescent="0.6">
      <c r="C191" s="22" t="s">
        <v>6</v>
      </c>
      <c r="D191" s="23" t="s">
        <v>33</v>
      </c>
      <c r="E191" s="23">
        <f t="shared" si="24"/>
        <v>2028</v>
      </c>
      <c r="F191" s="24" t="str">
        <f t="shared" si="24"/>
        <v>Q4</v>
      </c>
      <c r="G191" s="15" t="s">
        <v>53</v>
      </c>
      <c r="H191" s="5" t="s">
        <v>89</v>
      </c>
      <c r="I191" s="5" t="s">
        <v>54</v>
      </c>
      <c r="J191" s="40">
        <v>1.0821270679611649E-2</v>
      </c>
      <c r="K191" s="15" t="s">
        <v>55</v>
      </c>
      <c r="L191" s="5" t="s">
        <v>90</v>
      </c>
      <c r="M191" s="5" t="s">
        <v>54</v>
      </c>
      <c r="N191" s="38">
        <v>2.1754935922330097E-2</v>
      </c>
      <c r="O191" s="31">
        <f ca="1">IF(H191="","",J191*(1/INDIRECT($H191))/INDEX('Fixed inputs'!$D$81:$D$85,MATCH($C191,'Fixed inputs'!$B$81:$B$85,0)))</f>
        <v>0.13407305230789385</v>
      </c>
      <c r="P191" s="32">
        <f ca="1">IF(L191="","",N191*(1/(INDIRECT($L191))/INDEX('Fixed inputs'!$D$81:$D$85,MATCH($C191,'Fixed inputs'!$B$81:$B$85,0))))</f>
        <v>0.22910785026939179</v>
      </c>
      <c r="Q191" s="27">
        <f t="shared" ca="1" si="15"/>
        <v>0.36318090257728564</v>
      </c>
      <c r="R191" s="8"/>
      <c r="V191" s="32"/>
    </row>
    <row r="192" spans="3:22" x14ac:dyDescent="0.6">
      <c r="C192" s="22" t="s">
        <v>6</v>
      </c>
      <c r="D192" s="23" t="s">
        <v>33</v>
      </c>
      <c r="E192" s="23">
        <f t="shared" si="24"/>
        <v>2029</v>
      </c>
      <c r="F192" s="24" t="str">
        <f t="shared" si="24"/>
        <v>Q1</v>
      </c>
      <c r="G192" s="15" t="s">
        <v>53</v>
      </c>
      <c r="H192" s="5" t="s">
        <v>89</v>
      </c>
      <c r="I192" s="5" t="s">
        <v>54</v>
      </c>
      <c r="J192" s="40">
        <v>1.0821270679611649E-2</v>
      </c>
      <c r="K192" s="15" t="s">
        <v>55</v>
      </c>
      <c r="L192" s="5" t="s">
        <v>90</v>
      </c>
      <c r="M192" s="5" t="s">
        <v>54</v>
      </c>
      <c r="N192" s="38">
        <v>2.1754935922330097E-2</v>
      </c>
      <c r="O192" s="31">
        <f ca="1">IF(H192="","",J192*(1/INDIRECT($H192))/INDEX('Fixed inputs'!$D$81:$D$85,MATCH($C192,'Fixed inputs'!$B$81:$B$85,0)))</f>
        <v>0.13407305230789385</v>
      </c>
      <c r="P192" s="32">
        <f ca="1">IF(L192="","",N192*(1/(INDIRECT($L192))/INDEX('Fixed inputs'!$D$81:$D$85,MATCH($C192,'Fixed inputs'!$B$81:$B$85,0))))</f>
        <v>0.22910785026939179</v>
      </c>
      <c r="Q192" s="27">
        <f t="shared" ca="1" si="15"/>
        <v>0.36318090257728564</v>
      </c>
      <c r="R192" s="8"/>
      <c r="V192" s="32"/>
    </row>
    <row r="193" spans="3:22" x14ac:dyDescent="0.6">
      <c r="C193" s="22" t="s">
        <v>6</v>
      </c>
      <c r="D193" s="23" t="s">
        <v>33</v>
      </c>
      <c r="E193" s="23">
        <f t="shared" si="24"/>
        <v>2029</v>
      </c>
      <c r="F193" s="24" t="str">
        <f t="shared" si="24"/>
        <v>Q2</v>
      </c>
      <c r="G193" s="15" t="s">
        <v>53</v>
      </c>
      <c r="H193" s="5" t="s">
        <v>89</v>
      </c>
      <c r="I193" s="5" t="s">
        <v>54</v>
      </c>
      <c r="J193" s="40">
        <v>1.0821270679611649E-2</v>
      </c>
      <c r="K193" s="15" t="s">
        <v>55</v>
      </c>
      <c r="L193" s="5" t="s">
        <v>90</v>
      </c>
      <c r="M193" s="5" t="s">
        <v>54</v>
      </c>
      <c r="N193" s="38">
        <v>2.1754935922330097E-2</v>
      </c>
      <c r="O193" s="31">
        <f ca="1">IF(H193="","",J193*(1/INDIRECT($H193))/INDEX('Fixed inputs'!$D$81:$D$85,MATCH($C193,'Fixed inputs'!$B$81:$B$85,0)))</f>
        <v>0.13407305230789385</v>
      </c>
      <c r="P193" s="32">
        <f ca="1">IF(L193="","",N193*(1/(INDIRECT($L193))/INDEX('Fixed inputs'!$D$81:$D$85,MATCH($C193,'Fixed inputs'!$B$81:$B$85,0))))</f>
        <v>0.22910785026939179</v>
      </c>
      <c r="Q193" s="27">
        <f t="shared" ca="1" si="15"/>
        <v>0.36318090257728564</v>
      </c>
      <c r="R193" s="8"/>
      <c r="V193" s="32"/>
    </row>
    <row r="194" spans="3:22" x14ac:dyDescent="0.6">
      <c r="C194" s="22" t="s">
        <v>6</v>
      </c>
      <c r="D194" s="23" t="s">
        <v>33</v>
      </c>
      <c r="E194" s="23">
        <f t="shared" si="24"/>
        <v>2029</v>
      </c>
      <c r="F194" s="24" t="str">
        <f t="shared" si="24"/>
        <v>Q3</v>
      </c>
      <c r="G194" s="15" t="s">
        <v>53</v>
      </c>
      <c r="H194" s="5" t="s">
        <v>89</v>
      </c>
      <c r="I194" s="5" t="s">
        <v>54</v>
      </c>
      <c r="J194" s="40">
        <v>1.0821270679611649E-2</v>
      </c>
      <c r="K194" s="15" t="s">
        <v>55</v>
      </c>
      <c r="L194" s="5" t="s">
        <v>90</v>
      </c>
      <c r="M194" s="5" t="s">
        <v>54</v>
      </c>
      <c r="N194" s="38">
        <v>2.1754935922330097E-2</v>
      </c>
      <c r="O194" s="31">
        <f ca="1">IF(H194="","",J194*(1/INDIRECT($H194))/INDEX('Fixed inputs'!$D$81:$D$85,MATCH($C194,'Fixed inputs'!$B$81:$B$85,0)))</f>
        <v>0.13407305230789385</v>
      </c>
      <c r="P194" s="32">
        <f ca="1">IF(L194="","",N194*(1/(INDIRECT($L194))/INDEX('Fixed inputs'!$D$81:$D$85,MATCH($C194,'Fixed inputs'!$B$81:$B$85,0))))</f>
        <v>0.22910785026939179</v>
      </c>
      <c r="Q194" s="27">
        <f t="shared" ca="1" si="15"/>
        <v>0.36318090257728564</v>
      </c>
      <c r="R194" s="8"/>
      <c r="V194" s="32"/>
    </row>
    <row r="195" spans="3:22" x14ac:dyDescent="0.6">
      <c r="C195" s="22" t="s">
        <v>6</v>
      </c>
      <c r="D195" s="23" t="s">
        <v>33</v>
      </c>
      <c r="E195" s="23">
        <f t="shared" ref="E195:F195" si="25">E127</f>
        <v>2029</v>
      </c>
      <c r="F195" s="24" t="str">
        <f t="shared" si="25"/>
        <v>Q4</v>
      </c>
      <c r="G195" s="15" t="s">
        <v>53</v>
      </c>
      <c r="H195" s="5" t="s">
        <v>89</v>
      </c>
      <c r="I195" s="5" t="s">
        <v>54</v>
      </c>
      <c r="J195" s="40">
        <v>1.0821270679611649E-2</v>
      </c>
      <c r="K195" s="15" t="s">
        <v>55</v>
      </c>
      <c r="L195" s="5" t="s">
        <v>90</v>
      </c>
      <c r="M195" s="5" t="s">
        <v>54</v>
      </c>
      <c r="N195" s="38">
        <v>2.1754935922330097E-2</v>
      </c>
      <c r="O195" s="31">
        <f ca="1">IF(H195="","",J195*(1/INDIRECT($H195))/INDEX('Fixed inputs'!$D$81:$D$85,MATCH($C195,'Fixed inputs'!$B$81:$B$85,0)))</f>
        <v>0.13407305230789385</v>
      </c>
      <c r="P195" s="32">
        <f ca="1">IF(L195="","",N195*(1/(INDIRECT($L195))/INDEX('Fixed inputs'!$D$81:$D$85,MATCH($C195,'Fixed inputs'!$B$81:$B$85,0))))</f>
        <v>0.22910785026939179</v>
      </c>
      <c r="Q195" s="27">
        <f t="shared" ca="1" si="15"/>
        <v>0.36318090257728564</v>
      </c>
      <c r="R195" s="8"/>
      <c r="V195" s="32"/>
    </row>
    <row r="196" spans="3:22" x14ac:dyDescent="0.6">
      <c r="C196" s="22" t="s">
        <v>6</v>
      </c>
      <c r="D196" s="23" t="s">
        <v>33</v>
      </c>
      <c r="E196" s="23">
        <f t="shared" ref="E196:F196" si="26">E128</f>
        <v>2030</v>
      </c>
      <c r="F196" s="24" t="str">
        <f t="shared" si="26"/>
        <v>Q1</v>
      </c>
      <c r="G196" s="15" t="s">
        <v>53</v>
      </c>
      <c r="H196" s="5" t="s">
        <v>89</v>
      </c>
      <c r="I196" s="5" t="s">
        <v>54</v>
      </c>
      <c r="J196" s="40">
        <v>1.0821270679611649E-2</v>
      </c>
      <c r="K196" s="15" t="s">
        <v>55</v>
      </c>
      <c r="L196" s="5" t="s">
        <v>90</v>
      </c>
      <c r="M196" s="5" t="s">
        <v>54</v>
      </c>
      <c r="N196" s="38">
        <v>2.1754935922330097E-2</v>
      </c>
      <c r="O196" s="31">
        <f ca="1">IF(H196="","",J196*(1/INDIRECT($H196))/INDEX('Fixed inputs'!$D$81:$D$85,MATCH($C196,'Fixed inputs'!$B$81:$B$85,0)))</f>
        <v>0.13407305230789385</v>
      </c>
      <c r="P196" s="32">
        <f ca="1">IF(L196="","",N196*(1/(INDIRECT($L196))/INDEX('Fixed inputs'!$D$81:$D$85,MATCH($C196,'Fixed inputs'!$B$81:$B$85,0))))</f>
        <v>0.22910785026939179</v>
      </c>
      <c r="Q196" s="27">
        <f t="shared" ca="1" si="15"/>
        <v>0.36318090257728564</v>
      </c>
      <c r="R196" s="8"/>
      <c r="V196" s="32"/>
    </row>
    <row r="197" spans="3:22" x14ac:dyDescent="0.6">
      <c r="C197" s="22" t="s">
        <v>6</v>
      </c>
      <c r="D197" s="23" t="s">
        <v>33</v>
      </c>
      <c r="E197" s="23">
        <f t="shared" ref="E197:F197" si="27">E129</f>
        <v>2030</v>
      </c>
      <c r="F197" s="24" t="str">
        <f t="shared" si="27"/>
        <v>Q2</v>
      </c>
      <c r="G197" s="15" t="s">
        <v>53</v>
      </c>
      <c r="H197" s="5" t="s">
        <v>89</v>
      </c>
      <c r="I197" s="5" t="s">
        <v>54</v>
      </c>
      <c r="J197" s="40">
        <v>1.0821270679611649E-2</v>
      </c>
      <c r="K197" s="15" t="s">
        <v>55</v>
      </c>
      <c r="L197" s="5" t="s">
        <v>90</v>
      </c>
      <c r="M197" s="5" t="s">
        <v>54</v>
      </c>
      <c r="N197" s="38">
        <v>2.1754935922330097E-2</v>
      </c>
      <c r="O197" s="31">
        <f ca="1">IF(H197="","",J197*(1/INDIRECT($H197))/INDEX('Fixed inputs'!$D$81:$D$85,MATCH($C197,'Fixed inputs'!$B$81:$B$85,0)))</f>
        <v>0.13407305230789385</v>
      </c>
      <c r="P197" s="32">
        <f ca="1">IF(L197="","",N197*(1/(INDIRECT($L197))/INDEX('Fixed inputs'!$D$81:$D$85,MATCH($C197,'Fixed inputs'!$B$81:$B$85,0))))</f>
        <v>0.22910785026939179</v>
      </c>
      <c r="Q197" s="27">
        <f t="shared" ca="1" si="15"/>
        <v>0.36318090257728564</v>
      </c>
      <c r="R197" s="8"/>
      <c r="V197" s="32"/>
    </row>
    <row r="198" spans="3:22" x14ac:dyDescent="0.6">
      <c r="C198" s="22" t="s">
        <v>6</v>
      </c>
      <c r="D198" s="23" t="s">
        <v>33</v>
      </c>
      <c r="E198" s="23">
        <f t="shared" ref="E198:F198" si="28">E130</f>
        <v>2030</v>
      </c>
      <c r="F198" s="24" t="str">
        <f t="shared" si="28"/>
        <v>Q3</v>
      </c>
      <c r="G198" s="15" t="s">
        <v>53</v>
      </c>
      <c r="H198" s="5" t="s">
        <v>89</v>
      </c>
      <c r="I198" s="5" t="s">
        <v>54</v>
      </c>
      <c r="J198" s="40">
        <v>1.0821270679611649E-2</v>
      </c>
      <c r="K198" s="15" t="s">
        <v>55</v>
      </c>
      <c r="L198" s="5" t="s">
        <v>90</v>
      </c>
      <c r="M198" s="5" t="s">
        <v>54</v>
      </c>
      <c r="N198" s="38">
        <v>2.1754935922330097E-2</v>
      </c>
      <c r="O198" s="31">
        <f ca="1">IF(H198="","",J198*(1/INDIRECT($H198))/INDEX('Fixed inputs'!$D$81:$D$85,MATCH($C198,'Fixed inputs'!$B$81:$B$85,0)))</f>
        <v>0.13407305230789385</v>
      </c>
      <c r="P198" s="32">
        <f ca="1">IF(L198="","",N198*(1/(INDIRECT($L198))/INDEX('Fixed inputs'!$D$81:$D$85,MATCH($C198,'Fixed inputs'!$B$81:$B$85,0))))</f>
        <v>0.22910785026939179</v>
      </c>
      <c r="Q198" s="27">
        <f t="shared" ca="1" si="15"/>
        <v>0.36318090257728564</v>
      </c>
      <c r="R198" s="8"/>
      <c r="V198" s="32"/>
    </row>
    <row r="199" spans="3:22" x14ac:dyDescent="0.6">
      <c r="C199" s="22" t="s">
        <v>6</v>
      </c>
      <c r="D199" s="23" t="s">
        <v>33</v>
      </c>
      <c r="E199" s="23">
        <f t="shared" ref="E199:F199" si="29">E131</f>
        <v>2030</v>
      </c>
      <c r="F199" s="24" t="str">
        <f t="shared" si="29"/>
        <v>Q4</v>
      </c>
      <c r="G199" s="15" t="s">
        <v>53</v>
      </c>
      <c r="H199" s="5" t="s">
        <v>89</v>
      </c>
      <c r="I199" s="5" t="s">
        <v>54</v>
      </c>
      <c r="J199" s="40">
        <v>1.0821270679611649E-2</v>
      </c>
      <c r="K199" s="15" t="s">
        <v>55</v>
      </c>
      <c r="L199" s="5" t="s">
        <v>90</v>
      </c>
      <c r="M199" s="5" t="s">
        <v>54</v>
      </c>
      <c r="N199" s="38">
        <v>2.1754935922330097E-2</v>
      </c>
      <c r="O199" s="31">
        <f ca="1">IF(H199="","",J199*(1/INDIRECT($H199))/INDEX('Fixed inputs'!$D$81:$D$85,MATCH($C199,'Fixed inputs'!$B$81:$B$85,0)))</f>
        <v>0.13407305230789385</v>
      </c>
      <c r="P199" s="32">
        <f ca="1">IF(L199="","",N199*(1/(INDIRECT($L199))/INDEX('Fixed inputs'!$D$81:$D$85,MATCH($C199,'Fixed inputs'!$B$81:$B$85,0))))</f>
        <v>0.22910785026939179</v>
      </c>
      <c r="Q199" s="27">
        <f t="shared" ca="1" si="15"/>
        <v>0.36318090257728564</v>
      </c>
      <c r="R199" s="8"/>
      <c r="V199" s="32"/>
    </row>
    <row r="200" spans="3:22" x14ac:dyDescent="0.6">
      <c r="C200" s="22" t="s">
        <v>6</v>
      </c>
      <c r="D200" s="23" t="s">
        <v>33</v>
      </c>
      <c r="E200" s="23">
        <f t="shared" ref="E200:F200" si="30">E132</f>
        <v>2031</v>
      </c>
      <c r="F200" s="24" t="str">
        <f t="shared" si="30"/>
        <v>Q1</v>
      </c>
      <c r="G200" s="15" t="s">
        <v>53</v>
      </c>
      <c r="H200" s="5" t="s">
        <v>89</v>
      </c>
      <c r="I200" s="5" t="s">
        <v>54</v>
      </c>
      <c r="J200" s="40">
        <v>1.0821270679611649E-2</v>
      </c>
      <c r="K200" s="15" t="s">
        <v>55</v>
      </c>
      <c r="L200" s="5" t="s">
        <v>90</v>
      </c>
      <c r="M200" s="5" t="s">
        <v>54</v>
      </c>
      <c r="N200" s="38">
        <v>2.1754935922330097E-2</v>
      </c>
      <c r="O200" s="31">
        <f ca="1">IF(H200="","",J200*(1/INDIRECT($H200))/INDEX('Fixed inputs'!$D$81:$D$85,MATCH($C200,'Fixed inputs'!$B$81:$B$85,0)))</f>
        <v>0.13407305230789385</v>
      </c>
      <c r="P200" s="32">
        <f ca="1">IF(L200="","",N200*(1/(INDIRECT($L200))/INDEX('Fixed inputs'!$D$81:$D$85,MATCH($C200,'Fixed inputs'!$B$81:$B$85,0))))</f>
        <v>0.22910785026939179</v>
      </c>
      <c r="Q200" s="27">
        <f t="shared" ref="Q200:Q263" ca="1" si="31">SUM(O200,P200)*IF(AND(D200="GB",C200="Gas",NOT(include_GB_GAS_transport)),0,1)</f>
        <v>0.36318090257728564</v>
      </c>
      <c r="R200" s="8"/>
      <c r="V200" s="32"/>
    </row>
    <row r="201" spans="3:22" x14ac:dyDescent="0.6">
      <c r="C201" s="22" t="s">
        <v>6</v>
      </c>
      <c r="D201" s="23" t="s">
        <v>33</v>
      </c>
      <c r="E201" s="23">
        <f t="shared" ref="E201:F201" si="32">E133</f>
        <v>2031</v>
      </c>
      <c r="F201" s="24" t="str">
        <f t="shared" si="32"/>
        <v>Q2</v>
      </c>
      <c r="G201" s="15" t="s">
        <v>53</v>
      </c>
      <c r="H201" s="5" t="s">
        <v>89</v>
      </c>
      <c r="I201" s="5" t="s">
        <v>54</v>
      </c>
      <c r="J201" s="40">
        <v>1.0821270679611649E-2</v>
      </c>
      <c r="K201" s="15" t="s">
        <v>55</v>
      </c>
      <c r="L201" s="5" t="s">
        <v>90</v>
      </c>
      <c r="M201" s="5" t="s">
        <v>54</v>
      </c>
      <c r="N201" s="38">
        <v>2.1754935922330097E-2</v>
      </c>
      <c r="O201" s="31">
        <f ca="1">IF(H201="","",J201*(1/INDIRECT($H201))/INDEX('Fixed inputs'!$D$81:$D$85,MATCH($C201,'Fixed inputs'!$B$81:$B$85,0)))</f>
        <v>0.13407305230789385</v>
      </c>
      <c r="P201" s="32">
        <f ca="1">IF(L201="","",N201*(1/(INDIRECT($L201))/INDEX('Fixed inputs'!$D$81:$D$85,MATCH($C201,'Fixed inputs'!$B$81:$B$85,0))))</f>
        <v>0.22910785026939179</v>
      </c>
      <c r="Q201" s="27">
        <f t="shared" ca="1" si="31"/>
        <v>0.36318090257728564</v>
      </c>
      <c r="R201" s="8"/>
      <c r="V201" s="32"/>
    </row>
    <row r="202" spans="3:22" x14ac:dyDescent="0.6">
      <c r="C202" s="22" t="s">
        <v>6</v>
      </c>
      <c r="D202" s="23" t="s">
        <v>33</v>
      </c>
      <c r="E202" s="23">
        <f t="shared" ref="E202:F202" si="33">E134</f>
        <v>2031</v>
      </c>
      <c r="F202" s="24" t="str">
        <f t="shared" si="33"/>
        <v>Q3</v>
      </c>
      <c r="G202" s="15" t="s">
        <v>53</v>
      </c>
      <c r="H202" s="5" t="s">
        <v>89</v>
      </c>
      <c r="I202" s="5" t="s">
        <v>54</v>
      </c>
      <c r="J202" s="40">
        <v>1.0821270679611649E-2</v>
      </c>
      <c r="K202" s="15" t="s">
        <v>55</v>
      </c>
      <c r="L202" s="5" t="s">
        <v>90</v>
      </c>
      <c r="M202" s="5" t="s">
        <v>54</v>
      </c>
      <c r="N202" s="38">
        <v>2.1754935922330097E-2</v>
      </c>
      <c r="O202" s="31">
        <f ca="1">IF(H202="","",J202*(1/INDIRECT($H202))/INDEX('Fixed inputs'!$D$81:$D$85,MATCH($C202,'Fixed inputs'!$B$81:$B$85,0)))</f>
        <v>0.13407305230789385</v>
      </c>
      <c r="P202" s="32">
        <f ca="1">IF(L202="","",N202*(1/(INDIRECT($L202))/INDEX('Fixed inputs'!$D$81:$D$85,MATCH($C202,'Fixed inputs'!$B$81:$B$85,0))))</f>
        <v>0.22910785026939179</v>
      </c>
      <c r="Q202" s="27">
        <f t="shared" ca="1" si="31"/>
        <v>0.36318090257728564</v>
      </c>
      <c r="R202" s="8"/>
      <c r="V202" s="32"/>
    </row>
    <row r="203" spans="3:22" x14ac:dyDescent="0.6">
      <c r="C203" s="22" t="s">
        <v>6</v>
      </c>
      <c r="D203" s="23" t="s">
        <v>33</v>
      </c>
      <c r="E203" s="23">
        <f t="shared" ref="E203:F203" si="34">E135</f>
        <v>2031</v>
      </c>
      <c r="F203" s="24" t="str">
        <f t="shared" si="34"/>
        <v>Q4</v>
      </c>
      <c r="G203" s="15" t="s">
        <v>53</v>
      </c>
      <c r="H203" s="5" t="s">
        <v>89</v>
      </c>
      <c r="I203" s="5" t="s">
        <v>54</v>
      </c>
      <c r="J203" s="40">
        <v>1.0821270679611649E-2</v>
      </c>
      <c r="K203" s="15" t="s">
        <v>55</v>
      </c>
      <c r="L203" s="5" t="s">
        <v>90</v>
      </c>
      <c r="M203" s="5" t="s">
        <v>54</v>
      </c>
      <c r="N203" s="38">
        <v>2.1754935922330097E-2</v>
      </c>
      <c r="O203" s="31">
        <f ca="1">IF(H203="","",J203*(1/INDIRECT($H203))/INDEX('Fixed inputs'!$D$81:$D$85,MATCH($C203,'Fixed inputs'!$B$81:$B$85,0)))</f>
        <v>0.13407305230789385</v>
      </c>
      <c r="P203" s="32">
        <f ca="1">IF(L203="","",N203*(1/(INDIRECT($L203))/INDEX('Fixed inputs'!$D$81:$D$85,MATCH($C203,'Fixed inputs'!$B$81:$B$85,0))))</f>
        <v>0.22910785026939179</v>
      </c>
      <c r="Q203" s="27">
        <f t="shared" ca="1" si="31"/>
        <v>0.36318090257728564</v>
      </c>
      <c r="R203" s="8"/>
      <c r="V203" s="32"/>
    </row>
    <row r="204" spans="3:22" x14ac:dyDescent="0.6">
      <c r="C204" s="22" t="s">
        <v>6</v>
      </c>
      <c r="D204" s="23" t="s">
        <v>33</v>
      </c>
      <c r="E204" s="23">
        <f t="shared" ref="E204:F204" si="35">E136</f>
        <v>2032</v>
      </c>
      <c r="F204" s="24" t="str">
        <f t="shared" si="35"/>
        <v>Q1</v>
      </c>
      <c r="G204" s="15" t="s">
        <v>53</v>
      </c>
      <c r="H204" s="5" t="s">
        <v>89</v>
      </c>
      <c r="I204" s="5" t="s">
        <v>54</v>
      </c>
      <c r="J204" s="40">
        <v>1.0821270679611649E-2</v>
      </c>
      <c r="K204" s="15" t="s">
        <v>55</v>
      </c>
      <c r="L204" s="5" t="s">
        <v>90</v>
      </c>
      <c r="M204" s="5" t="s">
        <v>54</v>
      </c>
      <c r="N204" s="38">
        <v>2.1754935922330097E-2</v>
      </c>
      <c r="O204" s="31">
        <f ca="1">IF(H204="","",J204*(1/INDIRECT($H204))/INDEX('Fixed inputs'!$D$81:$D$85,MATCH($C204,'Fixed inputs'!$B$81:$B$85,0)))</f>
        <v>0.13407305230789385</v>
      </c>
      <c r="P204" s="32">
        <f ca="1">IF(L204="","",N204*(1/(INDIRECT($L204))/INDEX('Fixed inputs'!$D$81:$D$85,MATCH($C204,'Fixed inputs'!$B$81:$B$85,0))))</f>
        <v>0.22910785026939179</v>
      </c>
      <c r="Q204" s="27">
        <f t="shared" ca="1" si="31"/>
        <v>0.36318090257728564</v>
      </c>
      <c r="R204" s="8"/>
      <c r="V204" s="32"/>
    </row>
    <row r="205" spans="3:22" x14ac:dyDescent="0.6">
      <c r="C205" s="22" t="s">
        <v>6</v>
      </c>
      <c r="D205" s="23" t="s">
        <v>33</v>
      </c>
      <c r="E205" s="23">
        <f t="shared" ref="E205:F205" si="36">E137</f>
        <v>2032</v>
      </c>
      <c r="F205" s="24" t="str">
        <f t="shared" si="36"/>
        <v>Q2</v>
      </c>
      <c r="G205" s="15" t="s">
        <v>53</v>
      </c>
      <c r="H205" s="5" t="s">
        <v>89</v>
      </c>
      <c r="I205" s="5" t="s">
        <v>54</v>
      </c>
      <c r="J205" s="40">
        <v>1.0821270679611649E-2</v>
      </c>
      <c r="K205" s="15" t="s">
        <v>55</v>
      </c>
      <c r="L205" s="5" t="s">
        <v>90</v>
      </c>
      <c r="M205" s="5" t="s">
        <v>54</v>
      </c>
      <c r="N205" s="38">
        <v>2.1754935922330097E-2</v>
      </c>
      <c r="O205" s="31">
        <f ca="1">IF(H205="","",J205*(1/INDIRECT($H205))/INDEX('Fixed inputs'!$D$81:$D$85,MATCH($C205,'Fixed inputs'!$B$81:$B$85,0)))</f>
        <v>0.13407305230789385</v>
      </c>
      <c r="P205" s="32">
        <f ca="1">IF(L205="","",N205*(1/(INDIRECT($L205))/INDEX('Fixed inputs'!$D$81:$D$85,MATCH($C205,'Fixed inputs'!$B$81:$B$85,0))))</f>
        <v>0.22910785026939179</v>
      </c>
      <c r="Q205" s="27">
        <f t="shared" ca="1" si="31"/>
        <v>0.36318090257728564</v>
      </c>
      <c r="R205" s="8"/>
      <c r="V205" s="32"/>
    </row>
    <row r="206" spans="3:22" x14ac:dyDescent="0.6">
      <c r="C206" s="22" t="s">
        <v>6</v>
      </c>
      <c r="D206" s="23" t="s">
        <v>33</v>
      </c>
      <c r="E206" s="23">
        <f t="shared" ref="E206:F206" si="37">E138</f>
        <v>2032</v>
      </c>
      <c r="F206" s="24" t="str">
        <f t="shared" si="37"/>
        <v>Q3</v>
      </c>
      <c r="G206" s="15" t="s">
        <v>53</v>
      </c>
      <c r="H206" s="5" t="s">
        <v>89</v>
      </c>
      <c r="I206" s="5" t="s">
        <v>54</v>
      </c>
      <c r="J206" s="40">
        <v>1.0821270679611649E-2</v>
      </c>
      <c r="K206" s="15" t="s">
        <v>55</v>
      </c>
      <c r="L206" s="5" t="s">
        <v>90</v>
      </c>
      <c r="M206" s="5" t="s">
        <v>54</v>
      </c>
      <c r="N206" s="38">
        <v>2.1754935922330097E-2</v>
      </c>
      <c r="O206" s="31">
        <f ca="1">IF(H206="","",J206*(1/INDIRECT($H206))/INDEX('Fixed inputs'!$D$81:$D$85,MATCH($C206,'Fixed inputs'!$B$81:$B$85,0)))</f>
        <v>0.13407305230789385</v>
      </c>
      <c r="P206" s="32">
        <f ca="1">IF(L206="","",N206*(1/(INDIRECT($L206))/INDEX('Fixed inputs'!$D$81:$D$85,MATCH($C206,'Fixed inputs'!$B$81:$B$85,0))))</f>
        <v>0.22910785026939179</v>
      </c>
      <c r="Q206" s="27">
        <f t="shared" ca="1" si="31"/>
        <v>0.36318090257728564</v>
      </c>
      <c r="R206" s="8"/>
      <c r="V206" s="32"/>
    </row>
    <row r="207" spans="3:22" x14ac:dyDescent="0.6">
      <c r="C207" s="22" t="s">
        <v>6</v>
      </c>
      <c r="D207" s="23" t="s">
        <v>33</v>
      </c>
      <c r="E207" s="23">
        <f t="shared" ref="E207:F207" si="38">E139</f>
        <v>2032</v>
      </c>
      <c r="F207" s="24" t="str">
        <f t="shared" si="38"/>
        <v>Q4</v>
      </c>
      <c r="G207" s="15" t="s">
        <v>53</v>
      </c>
      <c r="H207" s="5" t="s">
        <v>89</v>
      </c>
      <c r="I207" s="5" t="s">
        <v>54</v>
      </c>
      <c r="J207" s="40">
        <v>1.0821270679611649E-2</v>
      </c>
      <c r="K207" s="15" t="s">
        <v>55</v>
      </c>
      <c r="L207" s="5" t="s">
        <v>90</v>
      </c>
      <c r="M207" s="5" t="s">
        <v>54</v>
      </c>
      <c r="N207" s="38">
        <v>2.1754935922330097E-2</v>
      </c>
      <c r="O207" s="31">
        <f ca="1">IF(H207="","",J207*(1/INDIRECT($H207))/INDEX('Fixed inputs'!$D$81:$D$85,MATCH($C207,'Fixed inputs'!$B$81:$B$85,0)))</f>
        <v>0.13407305230789385</v>
      </c>
      <c r="P207" s="32">
        <f ca="1">IF(L207="","",N207*(1/(INDIRECT($L207))/INDEX('Fixed inputs'!$D$81:$D$85,MATCH($C207,'Fixed inputs'!$B$81:$B$85,0))))</f>
        <v>0.22910785026939179</v>
      </c>
      <c r="Q207" s="27">
        <f t="shared" ca="1" si="31"/>
        <v>0.36318090257728564</v>
      </c>
      <c r="R207" s="8"/>
      <c r="V207" s="32"/>
    </row>
    <row r="208" spans="3:22" x14ac:dyDescent="0.6">
      <c r="C208" s="22" t="s">
        <v>6</v>
      </c>
      <c r="D208" s="23" t="s">
        <v>33</v>
      </c>
      <c r="E208" s="23">
        <f t="shared" ref="E208:F208" si="39">E140</f>
        <v>2033</v>
      </c>
      <c r="F208" s="24" t="str">
        <f t="shared" si="39"/>
        <v>Q1</v>
      </c>
      <c r="G208" s="15" t="s">
        <v>53</v>
      </c>
      <c r="H208" s="5" t="s">
        <v>89</v>
      </c>
      <c r="I208" s="5" t="s">
        <v>54</v>
      </c>
      <c r="J208" s="40">
        <v>1.0821270679611649E-2</v>
      </c>
      <c r="K208" s="15" t="s">
        <v>55</v>
      </c>
      <c r="L208" s="5" t="s">
        <v>90</v>
      </c>
      <c r="M208" s="5" t="s">
        <v>54</v>
      </c>
      <c r="N208" s="38">
        <v>2.1754935922330097E-2</v>
      </c>
      <c r="O208" s="31">
        <f ca="1">IF(H208="","",J208*(1/INDIRECT($H208))/INDEX('Fixed inputs'!$D$81:$D$85,MATCH($C208,'Fixed inputs'!$B$81:$B$85,0)))</f>
        <v>0.13407305230789385</v>
      </c>
      <c r="P208" s="32">
        <f ca="1">IF(L208="","",N208*(1/(INDIRECT($L208))/INDEX('Fixed inputs'!$D$81:$D$85,MATCH($C208,'Fixed inputs'!$B$81:$B$85,0))))</f>
        <v>0.22910785026939179</v>
      </c>
      <c r="Q208" s="27">
        <f t="shared" ca="1" si="31"/>
        <v>0.36318090257728564</v>
      </c>
      <c r="R208" s="8"/>
      <c r="V208" s="32"/>
    </row>
    <row r="209" spans="3:22" x14ac:dyDescent="0.6">
      <c r="C209" s="22" t="s">
        <v>6</v>
      </c>
      <c r="D209" s="23" t="s">
        <v>33</v>
      </c>
      <c r="E209" s="23">
        <f t="shared" ref="E209:F209" si="40">E141</f>
        <v>2033</v>
      </c>
      <c r="F209" s="24" t="str">
        <f t="shared" si="40"/>
        <v>Q2</v>
      </c>
      <c r="G209" s="15" t="s">
        <v>53</v>
      </c>
      <c r="H209" s="5" t="s">
        <v>89</v>
      </c>
      <c r="I209" s="5" t="s">
        <v>54</v>
      </c>
      <c r="J209" s="40">
        <v>1.0821270679611649E-2</v>
      </c>
      <c r="K209" s="15" t="s">
        <v>55</v>
      </c>
      <c r="L209" s="5" t="s">
        <v>90</v>
      </c>
      <c r="M209" s="5" t="s">
        <v>54</v>
      </c>
      <c r="N209" s="38">
        <v>2.1754935922330097E-2</v>
      </c>
      <c r="O209" s="31">
        <f ca="1">IF(H209="","",J209*(1/INDIRECT($H209))/INDEX('Fixed inputs'!$D$81:$D$85,MATCH($C209,'Fixed inputs'!$B$81:$B$85,0)))</f>
        <v>0.13407305230789385</v>
      </c>
      <c r="P209" s="32">
        <f ca="1">IF(L209="","",N209*(1/(INDIRECT($L209))/INDEX('Fixed inputs'!$D$81:$D$85,MATCH($C209,'Fixed inputs'!$B$81:$B$85,0))))</f>
        <v>0.22910785026939179</v>
      </c>
      <c r="Q209" s="27">
        <f t="shared" ca="1" si="31"/>
        <v>0.36318090257728564</v>
      </c>
      <c r="R209" s="8"/>
      <c r="V209" s="32"/>
    </row>
    <row r="210" spans="3:22" x14ac:dyDescent="0.6">
      <c r="C210" s="22" t="s">
        <v>6</v>
      </c>
      <c r="D210" s="23" t="s">
        <v>33</v>
      </c>
      <c r="E210" s="23">
        <f t="shared" ref="E210:F211" si="41">E142</f>
        <v>2033</v>
      </c>
      <c r="F210" s="24" t="str">
        <f t="shared" si="41"/>
        <v>Q3</v>
      </c>
      <c r="G210" s="15" t="s">
        <v>53</v>
      </c>
      <c r="H210" s="5" t="s">
        <v>89</v>
      </c>
      <c r="I210" s="5" t="s">
        <v>54</v>
      </c>
      <c r="J210" s="40">
        <v>1.0821270679611649E-2</v>
      </c>
      <c r="K210" s="15" t="s">
        <v>55</v>
      </c>
      <c r="L210" s="5" t="s">
        <v>90</v>
      </c>
      <c r="M210" s="5" t="s">
        <v>54</v>
      </c>
      <c r="N210" s="38">
        <v>2.1754935922330097E-2</v>
      </c>
      <c r="O210" s="31">
        <f ca="1">IF(H210="","",J210*(1/INDIRECT($H210))/INDEX('Fixed inputs'!$D$81:$D$85,MATCH($C210,'Fixed inputs'!$B$81:$B$85,0)))</f>
        <v>0.13407305230789385</v>
      </c>
      <c r="P210" s="32">
        <f ca="1">IF(L210="","",N210*(1/(INDIRECT($L210))/INDEX('Fixed inputs'!$D$81:$D$85,MATCH($C210,'Fixed inputs'!$B$81:$B$85,0))))</f>
        <v>0.22910785026939179</v>
      </c>
      <c r="Q210" s="27">
        <f t="shared" ca="1" si="31"/>
        <v>0.36318090257728564</v>
      </c>
      <c r="R210" s="8"/>
      <c r="V210" s="32"/>
    </row>
    <row r="211" spans="3:22" x14ac:dyDescent="0.6">
      <c r="C211" s="25" t="s">
        <v>6</v>
      </c>
      <c r="D211" s="20" t="s">
        <v>33</v>
      </c>
      <c r="E211" s="20">
        <f t="shared" si="41"/>
        <v>2033</v>
      </c>
      <c r="F211" s="26" t="str">
        <f t="shared" si="41"/>
        <v>Q4</v>
      </c>
      <c r="G211" s="12" t="s">
        <v>53</v>
      </c>
      <c r="H211" s="16" t="s">
        <v>89</v>
      </c>
      <c r="I211" s="16" t="s">
        <v>54</v>
      </c>
      <c r="J211" s="41">
        <v>1.0821270679611649E-2</v>
      </c>
      <c r="K211" s="12" t="s">
        <v>55</v>
      </c>
      <c r="L211" s="16" t="s">
        <v>90</v>
      </c>
      <c r="M211" s="16" t="s">
        <v>54</v>
      </c>
      <c r="N211" s="39">
        <v>2.1754935922330097E-2</v>
      </c>
      <c r="O211" s="34">
        <f ca="1">IF(H211="","",J211*(1/INDIRECT($H211))/INDEX('Fixed inputs'!$D$81:$D$85,MATCH($C211,'Fixed inputs'!$B$81:$B$85,0)))</f>
        <v>0.13407305230789385</v>
      </c>
      <c r="P211" s="21">
        <f ca="1">IF(L211="","",N211*(1/(INDIRECT($L211))/INDEX('Fixed inputs'!$D$81:$D$85,MATCH($C211,'Fixed inputs'!$B$81:$B$85,0))))</f>
        <v>0.22910785026939179</v>
      </c>
      <c r="Q211" s="28">
        <f t="shared" ca="1" si="31"/>
        <v>0.36318090257728564</v>
      </c>
      <c r="R211" s="8"/>
      <c r="V211" s="32"/>
    </row>
    <row r="212" spans="3:22" x14ac:dyDescent="0.6">
      <c r="C212" s="22" t="s">
        <v>6</v>
      </c>
      <c r="D212" s="23" t="s">
        <v>50</v>
      </c>
      <c r="E212" s="23">
        <f t="shared" ref="E212:F231" si="42">E144</f>
        <v>2017</v>
      </c>
      <c r="F212" s="24" t="str">
        <f t="shared" si="42"/>
        <v>Q1</v>
      </c>
      <c r="G212" s="15" t="s">
        <v>56</v>
      </c>
      <c r="H212" s="5" t="s">
        <v>89</v>
      </c>
      <c r="I212" s="5" t="s">
        <v>54</v>
      </c>
      <c r="J212" s="42">
        <v>5.7000000000000002E-2</v>
      </c>
      <c r="K212" s="15"/>
      <c r="N212" s="38"/>
      <c r="O212" s="54">
        <f ca="1">IF(H212="","",J212*(1/INDIRECT($H212))/INDEX('Fixed inputs'!$D$81:$D$85,MATCH($C212,'Fixed inputs'!$B$81:$B$85,0)))</f>
        <v>0.70621687672488831</v>
      </c>
      <c r="P212" s="55" t="str">
        <f ca="1">IF(L212="","",N212*(1/(INDIRECT($L212))/INDEX('Fixed inputs'!$D$81:$D$85,MATCH($C212,'Fixed inputs'!$B$81:$B$85,0))))</f>
        <v/>
      </c>
      <c r="Q212" s="57">
        <f t="shared" ca="1" si="31"/>
        <v>0.70621687672488831</v>
      </c>
      <c r="R212" s="8"/>
      <c r="V212" s="32"/>
    </row>
    <row r="213" spans="3:22" x14ac:dyDescent="0.6">
      <c r="C213" s="22" t="s">
        <v>6</v>
      </c>
      <c r="D213" s="23" t="s">
        <v>50</v>
      </c>
      <c r="E213" s="23">
        <f t="shared" si="42"/>
        <v>2017</v>
      </c>
      <c r="F213" s="24" t="str">
        <f t="shared" si="42"/>
        <v>Q2</v>
      </c>
      <c r="G213" s="15" t="s">
        <v>56</v>
      </c>
      <c r="H213" s="5" t="s">
        <v>89</v>
      </c>
      <c r="I213" s="5" t="s">
        <v>54</v>
      </c>
      <c r="J213" s="42">
        <v>5.7000000000000002E-2</v>
      </c>
      <c r="K213" s="15"/>
      <c r="N213" s="38"/>
      <c r="O213" s="31">
        <f ca="1">IF(H213="","",J213*(1/INDIRECT($H213))/INDEX('Fixed inputs'!$D$81:$D$85,MATCH($C213,'Fixed inputs'!$B$81:$B$85,0)))</f>
        <v>0.70621687672488831</v>
      </c>
      <c r="P213" s="32" t="str">
        <f ca="1">IF(L213="","",N213*(1/(INDIRECT($L213))/INDEX('Fixed inputs'!$D$81:$D$85,MATCH($C213,'Fixed inputs'!$B$81:$B$85,0))))</f>
        <v/>
      </c>
      <c r="Q213" s="36">
        <f t="shared" ca="1" si="31"/>
        <v>0.70621687672488831</v>
      </c>
      <c r="R213" s="8"/>
      <c r="V213" s="32"/>
    </row>
    <row r="214" spans="3:22" x14ac:dyDescent="0.6">
      <c r="C214" s="22" t="s">
        <v>6</v>
      </c>
      <c r="D214" s="23" t="s">
        <v>50</v>
      </c>
      <c r="E214" s="23">
        <f t="shared" si="42"/>
        <v>2017</v>
      </c>
      <c r="F214" s="24" t="str">
        <f t="shared" si="42"/>
        <v>Q3</v>
      </c>
      <c r="G214" s="15" t="s">
        <v>56</v>
      </c>
      <c r="H214" s="5" t="s">
        <v>89</v>
      </c>
      <c r="I214" s="5" t="s">
        <v>54</v>
      </c>
      <c r="J214" s="42">
        <v>5.7000000000000002E-2</v>
      </c>
      <c r="K214" s="15"/>
      <c r="N214" s="38"/>
      <c r="O214" s="31">
        <f ca="1">IF(H214="","",J214*(1/INDIRECT($H214))/INDEX('Fixed inputs'!$D$81:$D$85,MATCH($C214,'Fixed inputs'!$B$81:$B$85,0)))</f>
        <v>0.70621687672488831</v>
      </c>
      <c r="P214" s="32" t="str">
        <f ca="1">IF(L214="","",N214*(1/(INDIRECT($L214))/INDEX('Fixed inputs'!$D$81:$D$85,MATCH($C214,'Fixed inputs'!$B$81:$B$85,0))))</f>
        <v/>
      </c>
      <c r="Q214" s="36">
        <f t="shared" ca="1" si="31"/>
        <v>0.70621687672488831</v>
      </c>
      <c r="R214" s="8"/>
      <c r="V214" s="32"/>
    </row>
    <row r="215" spans="3:22" x14ac:dyDescent="0.6">
      <c r="C215" s="22" t="s">
        <v>6</v>
      </c>
      <c r="D215" s="23" t="s">
        <v>50</v>
      </c>
      <c r="E215" s="23">
        <f t="shared" si="42"/>
        <v>2017</v>
      </c>
      <c r="F215" s="24" t="str">
        <f t="shared" si="42"/>
        <v>Q4</v>
      </c>
      <c r="G215" s="15" t="s">
        <v>56</v>
      </c>
      <c r="H215" s="5" t="s">
        <v>89</v>
      </c>
      <c r="I215" s="5" t="s">
        <v>54</v>
      </c>
      <c r="J215" s="42">
        <v>5.7000000000000002E-2</v>
      </c>
      <c r="K215" s="15"/>
      <c r="N215" s="38"/>
      <c r="O215" s="31">
        <f ca="1">IF(H215="","",J215*(1/INDIRECT($H215))/INDEX('Fixed inputs'!$D$81:$D$85,MATCH($C215,'Fixed inputs'!$B$81:$B$85,0)))</f>
        <v>0.70621687672488831</v>
      </c>
      <c r="P215" s="32" t="str">
        <f ca="1">IF(L215="","",N215*(1/(INDIRECT($L215))/INDEX('Fixed inputs'!$D$81:$D$85,MATCH($C215,'Fixed inputs'!$B$81:$B$85,0))))</f>
        <v/>
      </c>
      <c r="Q215" s="36">
        <f t="shared" ca="1" si="31"/>
        <v>0.70621687672488831</v>
      </c>
      <c r="R215" s="8"/>
      <c r="V215" s="32"/>
    </row>
    <row r="216" spans="3:22" x14ac:dyDescent="0.6">
      <c r="C216" s="22" t="s">
        <v>6</v>
      </c>
      <c r="D216" s="23" t="s">
        <v>50</v>
      </c>
      <c r="E216" s="23">
        <f t="shared" si="42"/>
        <v>2018</v>
      </c>
      <c r="F216" s="24" t="str">
        <f t="shared" si="42"/>
        <v>Q1</v>
      </c>
      <c r="G216" s="15" t="s">
        <v>56</v>
      </c>
      <c r="H216" s="5" t="s">
        <v>89</v>
      </c>
      <c r="I216" s="5" t="s">
        <v>54</v>
      </c>
      <c r="J216" s="42">
        <v>5.7000000000000002E-2</v>
      </c>
      <c r="K216" s="15"/>
      <c r="N216" s="38"/>
      <c r="O216" s="31">
        <f ca="1">IF(H216="","",J216*(1/INDIRECT($H216))/INDEX('Fixed inputs'!$D$81:$D$85,MATCH($C216,'Fixed inputs'!$B$81:$B$85,0)))</f>
        <v>0.70621687672488831</v>
      </c>
      <c r="P216" s="32" t="str">
        <f ca="1">IF(L216="","",N216*(1/(INDIRECT($L216))/INDEX('Fixed inputs'!$D$81:$D$85,MATCH($C216,'Fixed inputs'!$B$81:$B$85,0))))</f>
        <v/>
      </c>
      <c r="Q216" s="36">
        <f t="shared" ca="1" si="31"/>
        <v>0.70621687672488831</v>
      </c>
      <c r="R216" s="8"/>
      <c r="V216" s="32"/>
    </row>
    <row r="217" spans="3:22" x14ac:dyDescent="0.6">
      <c r="C217" s="22" t="s">
        <v>6</v>
      </c>
      <c r="D217" s="23" t="s">
        <v>50</v>
      </c>
      <c r="E217" s="23">
        <f t="shared" si="42"/>
        <v>2018</v>
      </c>
      <c r="F217" s="24" t="str">
        <f t="shared" si="42"/>
        <v>Q2</v>
      </c>
      <c r="G217" s="15" t="s">
        <v>56</v>
      </c>
      <c r="H217" s="5" t="s">
        <v>89</v>
      </c>
      <c r="I217" s="5" t="s">
        <v>54</v>
      </c>
      <c r="J217" s="42">
        <v>5.7000000000000002E-2</v>
      </c>
      <c r="K217" s="15"/>
      <c r="N217" s="38"/>
      <c r="O217" s="31">
        <f ca="1">IF(H217="","",J217*(1/INDIRECT($H217))/INDEX('Fixed inputs'!$D$81:$D$85,MATCH($C217,'Fixed inputs'!$B$81:$B$85,0)))</f>
        <v>0.70621687672488831</v>
      </c>
      <c r="P217" s="32" t="str">
        <f ca="1">IF(L217="","",N217*(1/(INDIRECT($L217))/INDEX('Fixed inputs'!$D$81:$D$85,MATCH($C217,'Fixed inputs'!$B$81:$B$85,0))))</f>
        <v/>
      </c>
      <c r="Q217" s="36">
        <f t="shared" ca="1" si="31"/>
        <v>0.70621687672488831</v>
      </c>
      <c r="R217" s="8"/>
      <c r="V217" s="32"/>
    </row>
    <row r="218" spans="3:22" x14ac:dyDescent="0.6">
      <c r="C218" s="22" t="s">
        <v>6</v>
      </c>
      <c r="D218" s="23" t="s">
        <v>50</v>
      </c>
      <c r="E218" s="23">
        <f t="shared" si="42"/>
        <v>2018</v>
      </c>
      <c r="F218" s="24" t="str">
        <f t="shared" si="42"/>
        <v>Q3</v>
      </c>
      <c r="G218" s="15" t="s">
        <v>56</v>
      </c>
      <c r="H218" s="5" t="s">
        <v>89</v>
      </c>
      <c r="I218" s="5" t="s">
        <v>54</v>
      </c>
      <c r="J218" s="42">
        <v>5.7000000000000002E-2</v>
      </c>
      <c r="K218" s="15"/>
      <c r="N218" s="38"/>
      <c r="O218" s="31">
        <f ca="1">IF(H218="","",J218*(1/INDIRECT($H218))/INDEX('Fixed inputs'!$D$81:$D$85,MATCH($C218,'Fixed inputs'!$B$81:$B$85,0)))</f>
        <v>0.70621687672488831</v>
      </c>
      <c r="P218" s="32" t="str">
        <f ca="1">IF(L218="","",N218*(1/(INDIRECT($L218))/INDEX('Fixed inputs'!$D$81:$D$85,MATCH($C218,'Fixed inputs'!$B$81:$B$85,0))))</f>
        <v/>
      </c>
      <c r="Q218" s="36">
        <f t="shared" ca="1" si="31"/>
        <v>0.70621687672488831</v>
      </c>
      <c r="R218" s="8"/>
      <c r="V218" s="32"/>
    </row>
    <row r="219" spans="3:22" x14ac:dyDescent="0.6">
      <c r="C219" s="22" t="s">
        <v>6</v>
      </c>
      <c r="D219" s="23" t="s">
        <v>50</v>
      </c>
      <c r="E219" s="23">
        <f t="shared" si="42"/>
        <v>2018</v>
      </c>
      <c r="F219" s="24" t="str">
        <f t="shared" si="42"/>
        <v>Q4</v>
      </c>
      <c r="G219" s="15" t="s">
        <v>56</v>
      </c>
      <c r="H219" s="5" t="s">
        <v>89</v>
      </c>
      <c r="I219" s="5" t="s">
        <v>54</v>
      </c>
      <c r="J219" s="42">
        <v>5.7000000000000002E-2</v>
      </c>
      <c r="K219" s="15"/>
      <c r="N219" s="38"/>
      <c r="O219" s="31">
        <f ca="1">IF(H219="","",J219*(1/INDIRECT($H219))/INDEX('Fixed inputs'!$D$81:$D$85,MATCH($C219,'Fixed inputs'!$B$81:$B$85,0)))</f>
        <v>0.70621687672488831</v>
      </c>
      <c r="P219" s="32" t="str">
        <f ca="1">IF(L219="","",N219*(1/(INDIRECT($L219))/INDEX('Fixed inputs'!$D$81:$D$85,MATCH($C219,'Fixed inputs'!$B$81:$B$85,0))))</f>
        <v/>
      </c>
      <c r="Q219" s="36">
        <f t="shared" ca="1" si="31"/>
        <v>0.70621687672488831</v>
      </c>
      <c r="R219" s="8"/>
      <c r="V219" s="32"/>
    </row>
    <row r="220" spans="3:22" x14ac:dyDescent="0.6">
      <c r="C220" s="22" t="s">
        <v>6</v>
      </c>
      <c r="D220" s="23" t="s">
        <v>50</v>
      </c>
      <c r="E220" s="23">
        <f t="shared" si="42"/>
        <v>2019</v>
      </c>
      <c r="F220" s="24" t="str">
        <f t="shared" si="42"/>
        <v>Q1</v>
      </c>
      <c r="G220" s="15" t="s">
        <v>56</v>
      </c>
      <c r="H220" s="5" t="s">
        <v>89</v>
      </c>
      <c r="I220" s="5" t="s">
        <v>54</v>
      </c>
      <c r="J220" s="42">
        <v>5.7000000000000002E-2</v>
      </c>
      <c r="K220" s="15"/>
      <c r="N220" s="38"/>
      <c r="O220" s="31">
        <f ca="1">IF(H220="","",J220*(1/INDIRECT($H220))/INDEX('Fixed inputs'!$D$81:$D$85,MATCH($C220,'Fixed inputs'!$B$81:$B$85,0)))</f>
        <v>0.70621687672488831</v>
      </c>
      <c r="P220" s="32" t="str">
        <f ca="1">IF(L220="","",N220*(1/(INDIRECT($L220))/INDEX('Fixed inputs'!$D$81:$D$85,MATCH($C220,'Fixed inputs'!$B$81:$B$85,0))))</f>
        <v/>
      </c>
      <c r="Q220" s="36">
        <f t="shared" ca="1" si="31"/>
        <v>0.70621687672488831</v>
      </c>
      <c r="R220" s="8"/>
      <c r="V220" s="32"/>
    </row>
    <row r="221" spans="3:22" x14ac:dyDescent="0.6">
      <c r="C221" s="22" t="s">
        <v>6</v>
      </c>
      <c r="D221" s="23" t="s">
        <v>50</v>
      </c>
      <c r="E221" s="23">
        <f t="shared" si="42"/>
        <v>2019</v>
      </c>
      <c r="F221" s="24" t="str">
        <f t="shared" si="42"/>
        <v>Q2</v>
      </c>
      <c r="G221" s="15" t="s">
        <v>56</v>
      </c>
      <c r="H221" s="5" t="s">
        <v>89</v>
      </c>
      <c r="I221" s="5" t="s">
        <v>54</v>
      </c>
      <c r="J221" s="42">
        <v>5.7000000000000002E-2</v>
      </c>
      <c r="K221" s="15"/>
      <c r="N221" s="38"/>
      <c r="O221" s="31">
        <f ca="1">IF(H221="","",J221*(1/INDIRECT($H221))/INDEX('Fixed inputs'!$D$81:$D$85,MATCH($C221,'Fixed inputs'!$B$81:$B$85,0)))</f>
        <v>0.70621687672488831</v>
      </c>
      <c r="P221" s="32" t="str">
        <f ca="1">IF(L221="","",N221*(1/(INDIRECT($L221))/INDEX('Fixed inputs'!$D$81:$D$85,MATCH($C221,'Fixed inputs'!$B$81:$B$85,0))))</f>
        <v/>
      </c>
      <c r="Q221" s="36">
        <f t="shared" ca="1" si="31"/>
        <v>0.70621687672488831</v>
      </c>
      <c r="R221" s="8"/>
      <c r="V221" s="32"/>
    </row>
    <row r="222" spans="3:22" x14ac:dyDescent="0.6">
      <c r="C222" s="22" t="s">
        <v>6</v>
      </c>
      <c r="D222" s="23" t="s">
        <v>50</v>
      </c>
      <c r="E222" s="23">
        <f t="shared" si="42"/>
        <v>2019</v>
      </c>
      <c r="F222" s="24" t="str">
        <f t="shared" si="42"/>
        <v>Q3</v>
      </c>
      <c r="G222" s="15" t="s">
        <v>56</v>
      </c>
      <c r="H222" s="5" t="s">
        <v>89</v>
      </c>
      <c r="I222" s="5" t="s">
        <v>54</v>
      </c>
      <c r="J222" s="42">
        <v>5.7000000000000002E-2</v>
      </c>
      <c r="K222" s="15"/>
      <c r="N222" s="38"/>
      <c r="O222" s="31">
        <f ca="1">IF(H222="","",J222*(1/INDIRECT($H222))/INDEX('Fixed inputs'!$D$81:$D$85,MATCH($C222,'Fixed inputs'!$B$81:$B$85,0)))</f>
        <v>0.70621687672488831</v>
      </c>
      <c r="P222" s="32" t="str">
        <f ca="1">IF(L222="","",N222*(1/(INDIRECT($L222))/INDEX('Fixed inputs'!$D$81:$D$85,MATCH($C222,'Fixed inputs'!$B$81:$B$85,0))))</f>
        <v/>
      </c>
      <c r="Q222" s="36">
        <f t="shared" ca="1" si="31"/>
        <v>0.70621687672488831</v>
      </c>
      <c r="R222" s="8"/>
      <c r="V222" s="32"/>
    </row>
    <row r="223" spans="3:22" x14ac:dyDescent="0.6">
      <c r="C223" s="22" t="s">
        <v>6</v>
      </c>
      <c r="D223" s="23" t="s">
        <v>50</v>
      </c>
      <c r="E223" s="23">
        <f t="shared" si="42"/>
        <v>2019</v>
      </c>
      <c r="F223" s="24" t="str">
        <f t="shared" si="42"/>
        <v>Q4</v>
      </c>
      <c r="G223" s="15" t="s">
        <v>56</v>
      </c>
      <c r="H223" s="5" t="s">
        <v>89</v>
      </c>
      <c r="I223" s="5" t="s">
        <v>54</v>
      </c>
      <c r="J223" s="42">
        <v>5.7000000000000002E-2</v>
      </c>
      <c r="K223" s="15"/>
      <c r="N223" s="38"/>
      <c r="O223" s="31">
        <f ca="1">IF(H223="","",J223*(1/INDIRECT($H223))/INDEX('Fixed inputs'!$D$81:$D$85,MATCH($C223,'Fixed inputs'!$B$81:$B$85,0)))</f>
        <v>0.70621687672488831</v>
      </c>
      <c r="P223" s="32" t="str">
        <f ca="1">IF(L223="","",N223*(1/(INDIRECT($L223))/INDEX('Fixed inputs'!$D$81:$D$85,MATCH($C223,'Fixed inputs'!$B$81:$B$85,0))))</f>
        <v/>
      </c>
      <c r="Q223" s="36">
        <f t="shared" ca="1" si="31"/>
        <v>0.70621687672488831</v>
      </c>
      <c r="R223" s="8"/>
      <c r="V223" s="32"/>
    </row>
    <row r="224" spans="3:22" x14ac:dyDescent="0.6">
      <c r="C224" s="22" t="s">
        <v>6</v>
      </c>
      <c r="D224" s="23" t="s">
        <v>50</v>
      </c>
      <c r="E224" s="23">
        <f t="shared" si="42"/>
        <v>2020</v>
      </c>
      <c r="F224" s="24" t="str">
        <f t="shared" si="42"/>
        <v>Q1</v>
      </c>
      <c r="G224" s="15" t="s">
        <v>56</v>
      </c>
      <c r="H224" s="5" t="s">
        <v>89</v>
      </c>
      <c r="I224" s="5" t="s">
        <v>54</v>
      </c>
      <c r="J224" s="42">
        <v>5.7000000000000002E-2</v>
      </c>
      <c r="K224" s="15"/>
      <c r="N224" s="38"/>
      <c r="O224" s="31">
        <f ca="1">IF(H224="","",J224*(1/INDIRECT($H224))/INDEX('Fixed inputs'!$D$81:$D$85,MATCH($C224,'Fixed inputs'!$B$81:$B$85,0)))</f>
        <v>0.70621687672488831</v>
      </c>
      <c r="P224" s="32" t="str">
        <f ca="1">IF(L224="","",N224*(1/(INDIRECT($L224))/INDEX('Fixed inputs'!$D$81:$D$85,MATCH($C224,'Fixed inputs'!$B$81:$B$85,0))))</f>
        <v/>
      </c>
      <c r="Q224" s="36">
        <f t="shared" ca="1" si="31"/>
        <v>0.70621687672488831</v>
      </c>
      <c r="R224" s="8"/>
      <c r="V224" s="32"/>
    </row>
    <row r="225" spans="3:22" x14ac:dyDescent="0.6">
      <c r="C225" s="22" t="s">
        <v>6</v>
      </c>
      <c r="D225" s="23" t="s">
        <v>50</v>
      </c>
      <c r="E225" s="23">
        <f t="shared" si="42"/>
        <v>2020</v>
      </c>
      <c r="F225" s="24" t="str">
        <f t="shared" si="42"/>
        <v>Q2</v>
      </c>
      <c r="G225" s="15" t="s">
        <v>56</v>
      </c>
      <c r="H225" s="5" t="s">
        <v>89</v>
      </c>
      <c r="I225" s="5" t="s">
        <v>54</v>
      </c>
      <c r="J225" s="42">
        <v>5.7000000000000002E-2</v>
      </c>
      <c r="K225" s="15"/>
      <c r="N225" s="38"/>
      <c r="O225" s="31">
        <f ca="1">IF(H225="","",J225*(1/INDIRECT($H225))/INDEX('Fixed inputs'!$D$81:$D$85,MATCH($C225,'Fixed inputs'!$B$81:$B$85,0)))</f>
        <v>0.70621687672488831</v>
      </c>
      <c r="P225" s="32" t="str">
        <f ca="1">IF(L225="","",N225*(1/(INDIRECT($L225))/INDEX('Fixed inputs'!$D$81:$D$85,MATCH($C225,'Fixed inputs'!$B$81:$B$85,0))))</f>
        <v/>
      </c>
      <c r="Q225" s="36">
        <f t="shared" ca="1" si="31"/>
        <v>0.70621687672488831</v>
      </c>
      <c r="R225" s="8"/>
      <c r="V225" s="32"/>
    </row>
    <row r="226" spans="3:22" x14ac:dyDescent="0.6">
      <c r="C226" s="22" t="s">
        <v>6</v>
      </c>
      <c r="D226" s="23" t="s">
        <v>50</v>
      </c>
      <c r="E226" s="23">
        <f t="shared" si="42"/>
        <v>2020</v>
      </c>
      <c r="F226" s="24" t="str">
        <f t="shared" si="42"/>
        <v>Q3</v>
      </c>
      <c r="G226" s="15" t="s">
        <v>56</v>
      </c>
      <c r="H226" s="5" t="s">
        <v>89</v>
      </c>
      <c r="I226" s="5" t="s">
        <v>54</v>
      </c>
      <c r="J226" s="42">
        <v>5.7000000000000002E-2</v>
      </c>
      <c r="K226" s="15"/>
      <c r="N226" s="38"/>
      <c r="O226" s="31">
        <f ca="1">IF(H226="","",J226*(1/INDIRECT($H226))/INDEX('Fixed inputs'!$D$81:$D$85,MATCH($C226,'Fixed inputs'!$B$81:$B$85,0)))</f>
        <v>0.70621687672488831</v>
      </c>
      <c r="P226" s="32" t="str">
        <f ca="1">IF(L226="","",N226*(1/(INDIRECT($L226))/INDEX('Fixed inputs'!$D$81:$D$85,MATCH($C226,'Fixed inputs'!$B$81:$B$85,0))))</f>
        <v/>
      </c>
      <c r="Q226" s="36">
        <f t="shared" ca="1" si="31"/>
        <v>0.70621687672488831</v>
      </c>
      <c r="R226" s="8"/>
      <c r="V226" s="32"/>
    </row>
    <row r="227" spans="3:22" x14ac:dyDescent="0.6">
      <c r="C227" s="22" t="s">
        <v>6</v>
      </c>
      <c r="D227" s="23" t="s">
        <v>50</v>
      </c>
      <c r="E227" s="23">
        <f t="shared" si="42"/>
        <v>2020</v>
      </c>
      <c r="F227" s="24" t="str">
        <f t="shared" si="42"/>
        <v>Q4</v>
      </c>
      <c r="G227" s="15" t="s">
        <v>56</v>
      </c>
      <c r="H227" s="5" t="s">
        <v>89</v>
      </c>
      <c r="I227" s="5" t="s">
        <v>54</v>
      </c>
      <c r="J227" s="42">
        <v>5.7000000000000002E-2</v>
      </c>
      <c r="K227" s="15"/>
      <c r="N227" s="38"/>
      <c r="O227" s="31">
        <f ca="1">IF(H227="","",J227*(1/INDIRECT($H227))/INDEX('Fixed inputs'!$D$81:$D$85,MATCH($C227,'Fixed inputs'!$B$81:$B$85,0)))</f>
        <v>0.70621687672488831</v>
      </c>
      <c r="P227" s="32" t="str">
        <f ca="1">IF(L227="","",N227*(1/(INDIRECT($L227))/INDEX('Fixed inputs'!$D$81:$D$85,MATCH($C227,'Fixed inputs'!$B$81:$B$85,0))))</f>
        <v/>
      </c>
      <c r="Q227" s="36">
        <f t="shared" ca="1" si="31"/>
        <v>0.70621687672488831</v>
      </c>
      <c r="R227" s="8"/>
      <c r="V227" s="32"/>
    </row>
    <row r="228" spans="3:22" x14ac:dyDescent="0.6">
      <c r="C228" s="22" t="s">
        <v>6</v>
      </c>
      <c r="D228" s="23" t="s">
        <v>50</v>
      </c>
      <c r="E228" s="23">
        <f t="shared" si="42"/>
        <v>2021</v>
      </c>
      <c r="F228" s="24" t="str">
        <f t="shared" si="42"/>
        <v>Q1</v>
      </c>
      <c r="G228" s="15" t="s">
        <v>56</v>
      </c>
      <c r="H228" s="5" t="s">
        <v>89</v>
      </c>
      <c r="I228" s="5" t="s">
        <v>54</v>
      </c>
      <c r="J228" s="42">
        <v>5.7000000000000002E-2</v>
      </c>
      <c r="K228" s="15"/>
      <c r="N228" s="38"/>
      <c r="O228" s="31">
        <f ca="1">IF(H228="","",J228*(1/INDIRECT($H228))/INDEX('Fixed inputs'!$D$81:$D$85,MATCH($C228,'Fixed inputs'!$B$81:$B$85,0)))</f>
        <v>0.70621687672488831</v>
      </c>
      <c r="P228" s="32" t="str">
        <f ca="1">IF(L228="","",N228*(1/(INDIRECT($L228))/INDEX('Fixed inputs'!$D$81:$D$85,MATCH($C228,'Fixed inputs'!$B$81:$B$85,0))))</f>
        <v/>
      </c>
      <c r="Q228" s="36">
        <f t="shared" ca="1" si="31"/>
        <v>0.70621687672488831</v>
      </c>
      <c r="R228" s="8"/>
      <c r="V228" s="32"/>
    </row>
    <row r="229" spans="3:22" x14ac:dyDescent="0.6">
      <c r="C229" s="22" t="s">
        <v>6</v>
      </c>
      <c r="D229" s="23" t="s">
        <v>50</v>
      </c>
      <c r="E229" s="23">
        <f t="shared" si="42"/>
        <v>2021</v>
      </c>
      <c r="F229" s="24" t="str">
        <f t="shared" si="42"/>
        <v>Q2</v>
      </c>
      <c r="G229" s="15" t="s">
        <v>56</v>
      </c>
      <c r="H229" s="5" t="s">
        <v>89</v>
      </c>
      <c r="I229" s="5" t="s">
        <v>54</v>
      </c>
      <c r="J229" s="42">
        <v>5.7000000000000002E-2</v>
      </c>
      <c r="K229" s="15"/>
      <c r="N229" s="38"/>
      <c r="O229" s="31">
        <f ca="1">IF(H229="","",J229*(1/INDIRECT($H229))/INDEX('Fixed inputs'!$D$81:$D$85,MATCH($C229,'Fixed inputs'!$B$81:$B$85,0)))</f>
        <v>0.70621687672488831</v>
      </c>
      <c r="P229" s="32" t="str">
        <f ca="1">IF(L229="","",N229*(1/(INDIRECT($L229))/INDEX('Fixed inputs'!$D$81:$D$85,MATCH($C229,'Fixed inputs'!$B$81:$B$85,0))))</f>
        <v/>
      </c>
      <c r="Q229" s="36">
        <f t="shared" ca="1" si="31"/>
        <v>0.70621687672488831</v>
      </c>
      <c r="R229" s="8"/>
      <c r="V229" s="32"/>
    </row>
    <row r="230" spans="3:22" x14ac:dyDescent="0.6">
      <c r="C230" s="22" t="s">
        <v>6</v>
      </c>
      <c r="D230" s="23" t="s">
        <v>50</v>
      </c>
      <c r="E230" s="23">
        <f t="shared" si="42"/>
        <v>2021</v>
      </c>
      <c r="F230" s="24" t="str">
        <f t="shared" si="42"/>
        <v>Q3</v>
      </c>
      <c r="G230" s="15" t="s">
        <v>56</v>
      </c>
      <c r="H230" s="5" t="s">
        <v>89</v>
      </c>
      <c r="I230" s="5" t="s">
        <v>54</v>
      </c>
      <c r="J230" s="42">
        <v>5.7000000000000002E-2</v>
      </c>
      <c r="K230" s="15"/>
      <c r="N230" s="38"/>
      <c r="O230" s="31">
        <f ca="1">IF(H230="","",J230*(1/INDIRECT($H230))/INDEX('Fixed inputs'!$D$81:$D$85,MATCH($C230,'Fixed inputs'!$B$81:$B$85,0)))</f>
        <v>0.70621687672488831</v>
      </c>
      <c r="P230" s="32" t="str">
        <f ca="1">IF(L230="","",N230*(1/(INDIRECT($L230))/INDEX('Fixed inputs'!$D$81:$D$85,MATCH($C230,'Fixed inputs'!$B$81:$B$85,0))))</f>
        <v/>
      </c>
      <c r="Q230" s="36">
        <f t="shared" ca="1" si="31"/>
        <v>0.70621687672488831</v>
      </c>
      <c r="R230" s="8"/>
      <c r="V230" s="32"/>
    </row>
    <row r="231" spans="3:22" x14ac:dyDescent="0.6">
      <c r="C231" s="22" t="s">
        <v>6</v>
      </c>
      <c r="D231" s="23" t="s">
        <v>50</v>
      </c>
      <c r="E231" s="23">
        <f t="shared" si="42"/>
        <v>2021</v>
      </c>
      <c r="F231" s="24" t="str">
        <f t="shared" si="42"/>
        <v>Q4</v>
      </c>
      <c r="G231" s="15" t="s">
        <v>56</v>
      </c>
      <c r="H231" s="5" t="s">
        <v>89</v>
      </c>
      <c r="I231" s="5" t="s">
        <v>54</v>
      </c>
      <c r="J231" s="42">
        <v>5.7000000000000002E-2</v>
      </c>
      <c r="K231" s="15"/>
      <c r="N231" s="38"/>
      <c r="O231" s="31">
        <f ca="1">IF(H231="","",J231*(1/INDIRECT($H231))/INDEX('Fixed inputs'!$D$81:$D$85,MATCH($C231,'Fixed inputs'!$B$81:$B$85,0)))</f>
        <v>0.70621687672488831</v>
      </c>
      <c r="P231" s="32" t="str">
        <f ca="1">IF(L231="","",N231*(1/(INDIRECT($L231))/INDEX('Fixed inputs'!$D$81:$D$85,MATCH($C231,'Fixed inputs'!$B$81:$B$85,0))))</f>
        <v/>
      </c>
      <c r="Q231" s="36">
        <f t="shared" ca="1" si="31"/>
        <v>0.70621687672488831</v>
      </c>
      <c r="R231" s="8"/>
      <c r="V231" s="32"/>
    </row>
    <row r="232" spans="3:22" x14ac:dyDescent="0.6">
      <c r="C232" s="22" t="s">
        <v>6</v>
      </c>
      <c r="D232" s="23" t="s">
        <v>50</v>
      </c>
      <c r="E232" s="23">
        <f t="shared" ref="E232:F251" si="43">E164</f>
        <v>2022</v>
      </c>
      <c r="F232" s="24" t="str">
        <f t="shared" si="43"/>
        <v>Q1</v>
      </c>
      <c r="G232" s="15" t="s">
        <v>56</v>
      </c>
      <c r="H232" s="5" t="s">
        <v>89</v>
      </c>
      <c r="I232" s="5" t="s">
        <v>54</v>
      </c>
      <c r="J232" s="42">
        <v>5.7000000000000002E-2</v>
      </c>
      <c r="K232" s="15"/>
      <c r="N232" s="38"/>
      <c r="O232" s="31">
        <f ca="1">IF(H232="","",J232*(1/INDIRECT($H232))/INDEX('Fixed inputs'!$D$81:$D$85,MATCH($C232,'Fixed inputs'!$B$81:$B$85,0)))</f>
        <v>0.70621687672488831</v>
      </c>
      <c r="P232" s="32" t="str">
        <f ca="1">IF(L232="","",N232*(1/(INDIRECT($L232))/INDEX('Fixed inputs'!$D$81:$D$85,MATCH($C232,'Fixed inputs'!$B$81:$B$85,0))))</f>
        <v/>
      </c>
      <c r="Q232" s="36">
        <f t="shared" ca="1" si="31"/>
        <v>0.70621687672488831</v>
      </c>
      <c r="R232" s="8"/>
      <c r="V232" s="32"/>
    </row>
    <row r="233" spans="3:22" x14ac:dyDescent="0.6">
      <c r="C233" s="22" t="s">
        <v>6</v>
      </c>
      <c r="D233" s="23" t="s">
        <v>50</v>
      </c>
      <c r="E233" s="23">
        <f t="shared" si="43"/>
        <v>2022</v>
      </c>
      <c r="F233" s="24" t="str">
        <f t="shared" si="43"/>
        <v>Q2</v>
      </c>
      <c r="G233" s="15" t="s">
        <v>56</v>
      </c>
      <c r="H233" s="5" t="s">
        <v>89</v>
      </c>
      <c r="I233" s="5" t="s">
        <v>54</v>
      </c>
      <c r="J233" s="42">
        <v>5.7000000000000002E-2</v>
      </c>
      <c r="K233" s="15"/>
      <c r="N233" s="38"/>
      <c r="O233" s="31">
        <f ca="1">IF(H233="","",J233*(1/INDIRECT($H233))/INDEX('Fixed inputs'!$D$81:$D$85,MATCH($C233,'Fixed inputs'!$B$81:$B$85,0)))</f>
        <v>0.70621687672488831</v>
      </c>
      <c r="P233" s="32" t="str">
        <f ca="1">IF(L233="","",N233*(1/(INDIRECT($L233))/INDEX('Fixed inputs'!$D$81:$D$85,MATCH($C233,'Fixed inputs'!$B$81:$B$85,0))))</f>
        <v/>
      </c>
      <c r="Q233" s="36">
        <f t="shared" ca="1" si="31"/>
        <v>0.70621687672488831</v>
      </c>
      <c r="R233" s="8"/>
      <c r="V233" s="32"/>
    </row>
    <row r="234" spans="3:22" x14ac:dyDescent="0.6">
      <c r="C234" s="22" t="s">
        <v>6</v>
      </c>
      <c r="D234" s="23" t="s">
        <v>50</v>
      </c>
      <c r="E234" s="23">
        <f t="shared" si="43"/>
        <v>2022</v>
      </c>
      <c r="F234" s="24" t="str">
        <f t="shared" si="43"/>
        <v>Q3</v>
      </c>
      <c r="G234" s="15" t="s">
        <v>56</v>
      </c>
      <c r="H234" s="5" t="s">
        <v>89</v>
      </c>
      <c r="I234" s="5" t="s">
        <v>54</v>
      </c>
      <c r="J234" s="42">
        <v>5.7000000000000002E-2</v>
      </c>
      <c r="K234" s="15"/>
      <c r="N234" s="38"/>
      <c r="O234" s="31">
        <f ca="1">IF(H234="","",J234*(1/INDIRECT($H234))/INDEX('Fixed inputs'!$D$81:$D$85,MATCH($C234,'Fixed inputs'!$B$81:$B$85,0)))</f>
        <v>0.70621687672488831</v>
      </c>
      <c r="P234" s="32" t="str">
        <f ca="1">IF(L234="","",N234*(1/(INDIRECT($L234))/INDEX('Fixed inputs'!$D$81:$D$85,MATCH($C234,'Fixed inputs'!$B$81:$B$85,0))))</f>
        <v/>
      </c>
      <c r="Q234" s="36">
        <f t="shared" ca="1" si="31"/>
        <v>0.70621687672488831</v>
      </c>
      <c r="R234" s="8"/>
      <c r="V234" s="32"/>
    </row>
    <row r="235" spans="3:22" x14ac:dyDescent="0.6">
      <c r="C235" s="22" t="s">
        <v>6</v>
      </c>
      <c r="D235" s="23" t="s">
        <v>50</v>
      </c>
      <c r="E235" s="23">
        <f t="shared" si="43"/>
        <v>2022</v>
      </c>
      <c r="F235" s="24" t="str">
        <f t="shared" si="43"/>
        <v>Q4</v>
      </c>
      <c r="G235" s="15" t="s">
        <v>56</v>
      </c>
      <c r="H235" s="5" t="s">
        <v>89</v>
      </c>
      <c r="I235" s="5" t="s">
        <v>54</v>
      </c>
      <c r="J235" s="42">
        <v>5.7000000000000002E-2</v>
      </c>
      <c r="K235" s="15"/>
      <c r="N235" s="38"/>
      <c r="O235" s="31">
        <f ca="1">IF(H235="","",J235*(1/INDIRECT($H235))/INDEX('Fixed inputs'!$D$81:$D$85,MATCH($C235,'Fixed inputs'!$B$81:$B$85,0)))</f>
        <v>0.70621687672488831</v>
      </c>
      <c r="P235" s="32" t="str">
        <f ca="1">IF(L235="","",N235*(1/(INDIRECT($L235))/INDEX('Fixed inputs'!$D$81:$D$85,MATCH($C235,'Fixed inputs'!$B$81:$B$85,0))))</f>
        <v/>
      </c>
      <c r="Q235" s="36">
        <f t="shared" ca="1" si="31"/>
        <v>0.70621687672488831</v>
      </c>
      <c r="R235" s="8"/>
      <c r="V235" s="32"/>
    </row>
    <row r="236" spans="3:22" x14ac:dyDescent="0.6">
      <c r="C236" s="22" t="s">
        <v>6</v>
      </c>
      <c r="D236" s="23" t="s">
        <v>50</v>
      </c>
      <c r="E236" s="23">
        <f t="shared" si="43"/>
        <v>2023</v>
      </c>
      <c r="F236" s="24" t="str">
        <f t="shared" si="43"/>
        <v>Q1</v>
      </c>
      <c r="G236" s="15" t="s">
        <v>56</v>
      </c>
      <c r="H236" s="5" t="s">
        <v>89</v>
      </c>
      <c r="I236" s="5" t="s">
        <v>54</v>
      </c>
      <c r="J236" s="42">
        <v>5.7000000000000002E-2</v>
      </c>
      <c r="K236" s="15"/>
      <c r="N236" s="38"/>
      <c r="O236" s="31">
        <f ca="1">IF(H236="","",J236*(1/INDIRECT($H236))/INDEX('Fixed inputs'!$D$81:$D$85,MATCH($C236,'Fixed inputs'!$B$81:$B$85,0)))</f>
        <v>0.70621687672488831</v>
      </c>
      <c r="P236" s="32" t="str">
        <f ca="1">IF(L236="","",N236*(1/(INDIRECT($L236))/INDEX('Fixed inputs'!$D$81:$D$85,MATCH($C236,'Fixed inputs'!$B$81:$B$85,0))))</f>
        <v/>
      </c>
      <c r="Q236" s="36">
        <f t="shared" ca="1" si="31"/>
        <v>0.70621687672488831</v>
      </c>
      <c r="R236" s="8"/>
      <c r="V236" s="32"/>
    </row>
    <row r="237" spans="3:22" x14ac:dyDescent="0.6">
      <c r="C237" s="22" t="s">
        <v>6</v>
      </c>
      <c r="D237" s="23" t="s">
        <v>50</v>
      </c>
      <c r="E237" s="23">
        <f t="shared" si="43"/>
        <v>2023</v>
      </c>
      <c r="F237" s="24" t="str">
        <f t="shared" si="43"/>
        <v>Q2</v>
      </c>
      <c r="G237" s="15" t="s">
        <v>56</v>
      </c>
      <c r="H237" s="5" t="s">
        <v>89</v>
      </c>
      <c r="I237" s="5" t="s">
        <v>54</v>
      </c>
      <c r="J237" s="42">
        <v>5.7000000000000002E-2</v>
      </c>
      <c r="K237" s="15"/>
      <c r="N237" s="38"/>
      <c r="O237" s="31">
        <f ca="1">IF(H237="","",J237*(1/INDIRECT($H237))/INDEX('Fixed inputs'!$D$81:$D$85,MATCH($C237,'Fixed inputs'!$B$81:$B$85,0)))</f>
        <v>0.70621687672488831</v>
      </c>
      <c r="P237" s="32" t="str">
        <f ca="1">IF(L237="","",N237*(1/(INDIRECT($L237))/INDEX('Fixed inputs'!$D$81:$D$85,MATCH($C237,'Fixed inputs'!$B$81:$B$85,0))))</f>
        <v/>
      </c>
      <c r="Q237" s="36">
        <f t="shared" ca="1" si="31"/>
        <v>0.70621687672488831</v>
      </c>
      <c r="R237" s="8"/>
      <c r="V237" s="32"/>
    </row>
    <row r="238" spans="3:22" x14ac:dyDescent="0.6">
      <c r="C238" s="22" t="s">
        <v>6</v>
      </c>
      <c r="D238" s="23" t="s">
        <v>50</v>
      </c>
      <c r="E238" s="23">
        <f t="shared" si="43"/>
        <v>2023</v>
      </c>
      <c r="F238" s="24" t="str">
        <f t="shared" si="43"/>
        <v>Q3</v>
      </c>
      <c r="G238" s="15" t="s">
        <v>56</v>
      </c>
      <c r="H238" s="5" t="s">
        <v>89</v>
      </c>
      <c r="I238" s="5" t="s">
        <v>54</v>
      </c>
      <c r="J238" s="42">
        <v>5.7000000000000002E-2</v>
      </c>
      <c r="K238" s="15"/>
      <c r="N238" s="38"/>
      <c r="O238" s="31">
        <f ca="1">IF(H238="","",J238*(1/INDIRECT($H238))/INDEX('Fixed inputs'!$D$81:$D$85,MATCH($C238,'Fixed inputs'!$B$81:$B$85,0)))</f>
        <v>0.70621687672488831</v>
      </c>
      <c r="P238" s="32" t="str">
        <f ca="1">IF(L238="","",N238*(1/(INDIRECT($L238))/INDEX('Fixed inputs'!$D$81:$D$85,MATCH($C238,'Fixed inputs'!$B$81:$B$85,0))))</f>
        <v/>
      </c>
      <c r="Q238" s="36">
        <f t="shared" ca="1" si="31"/>
        <v>0.70621687672488831</v>
      </c>
      <c r="R238" s="8"/>
      <c r="V238" s="32"/>
    </row>
    <row r="239" spans="3:22" x14ac:dyDescent="0.6">
      <c r="C239" s="22" t="s">
        <v>6</v>
      </c>
      <c r="D239" s="23" t="s">
        <v>50</v>
      </c>
      <c r="E239" s="23">
        <f t="shared" si="43"/>
        <v>2023</v>
      </c>
      <c r="F239" s="24" t="str">
        <f t="shared" si="43"/>
        <v>Q4</v>
      </c>
      <c r="G239" s="15" t="s">
        <v>56</v>
      </c>
      <c r="H239" s="5" t="s">
        <v>89</v>
      </c>
      <c r="I239" s="5" t="s">
        <v>54</v>
      </c>
      <c r="J239" s="42">
        <v>5.7000000000000002E-2</v>
      </c>
      <c r="K239" s="15"/>
      <c r="N239" s="38"/>
      <c r="O239" s="31">
        <f ca="1">IF(H239="","",J239*(1/INDIRECT($H239))/INDEX('Fixed inputs'!$D$81:$D$85,MATCH($C239,'Fixed inputs'!$B$81:$B$85,0)))</f>
        <v>0.70621687672488831</v>
      </c>
      <c r="P239" s="32" t="str">
        <f ca="1">IF(L239="","",N239*(1/(INDIRECT($L239))/INDEX('Fixed inputs'!$D$81:$D$85,MATCH($C239,'Fixed inputs'!$B$81:$B$85,0))))</f>
        <v/>
      </c>
      <c r="Q239" s="36">
        <f t="shared" ca="1" si="31"/>
        <v>0.70621687672488831</v>
      </c>
      <c r="R239" s="8"/>
      <c r="V239" s="32"/>
    </row>
    <row r="240" spans="3:22" x14ac:dyDescent="0.6">
      <c r="C240" s="22" t="s">
        <v>6</v>
      </c>
      <c r="D240" s="23" t="s">
        <v>50</v>
      </c>
      <c r="E240" s="23">
        <f t="shared" si="43"/>
        <v>2024</v>
      </c>
      <c r="F240" s="24" t="str">
        <f t="shared" si="43"/>
        <v>Q1</v>
      </c>
      <c r="G240" s="15" t="s">
        <v>56</v>
      </c>
      <c r="H240" s="5" t="s">
        <v>89</v>
      </c>
      <c r="I240" s="5" t="s">
        <v>54</v>
      </c>
      <c r="J240" s="42">
        <v>5.7000000000000002E-2</v>
      </c>
      <c r="K240" s="15"/>
      <c r="N240" s="38"/>
      <c r="O240" s="31">
        <f ca="1">IF(H240="","",J240*(1/INDIRECT($H240))/INDEX('Fixed inputs'!$D$81:$D$85,MATCH($C240,'Fixed inputs'!$B$81:$B$85,0)))</f>
        <v>0.70621687672488831</v>
      </c>
      <c r="P240" s="32" t="str">
        <f ca="1">IF(L240="","",N240*(1/(INDIRECT($L240))/INDEX('Fixed inputs'!$D$81:$D$85,MATCH($C240,'Fixed inputs'!$B$81:$B$85,0))))</f>
        <v/>
      </c>
      <c r="Q240" s="36">
        <f t="shared" ca="1" si="31"/>
        <v>0.70621687672488831</v>
      </c>
      <c r="R240" s="8"/>
      <c r="V240" s="32"/>
    </row>
    <row r="241" spans="3:22" x14ac:dyDescent="0.6">
      <c r="C241" s="22" t="s">
        <v>6</v>
      </c>
      <c r="D241" s="23" t="s">
        <v>50</v>
      </c>
      <c r="E241" s="23">
        <f t="shared" si="43"/>
        <v>2024</v>
      </c>
      <c r="F241" s="24" t="str">
        <f t="shared" si="43"/>
        <v>Q2</v>
      </c>
      <c r="G241" s="15" t="s">
        <v>56</v>
      </c>
      <c r="H241" s="5" t="s">
        <v>89</v>
      </c>
      <c r="I241" s="5" t="s">
        <v>54</v>
      </c>
      <c r="J241" s="42">
        <v>5.7000000000000002E-2</v>
      </c>
      <c r="K241" s="15"/>
      <c r="N241" s="38"/>
      <c r="O241" s="31">
        <f ca="1">IF(H241="","",J241*(1/INDIRECT($H241))/INDEX('Fixed inputs'!$D$81:$D$85,MATCH($C241,'Fixed inputs'!$B$81:$B$85,0)))</f>
        <v>0.70621687672488831</v>
      </c>
      <c r="P241" s="32" t="str">
        <f ca="1">IF(L241="","",N241*(1/(INDIRECT($L241))/INDEX('Fixed inputs'!$D$81:$D$85,MATCH($C241,'Fixed inputs'!$B$81:$B$85,0))))</f>
        <v/>
      </c>
      <c r="Q241" s="36">
        <f t="shared" ca="1" si="31"/>
        <v>0.70621687672488831</v>
      </c>
      <c r="R241" s="8"/>
      <c r="V241" s="32"/>
    </row>
    <row r="242" spans="3:22" x14ac:dyDescent="0.6">
      <c r="C242" s="22" t="s">
        <v>6</v>
      </c>
      <c r="D242" s="23" t="s">
        <v>50</v>
      </c>
      <c r="E242" s="23">
        <f t="shared" si="43"/>
        <v>2024</v>
      </c>
      <c r="F242" s="24" t="str">
        <f t="shared" si="43"/>
        <v>Q3</v>
      </c>
      <c r="G242" s="15" t="s">
        <v>56</v>
      </c>
      <c r="H242" s="5" t="s">
        <v>89</v>
      </c>
      <c r="I242" s="5" t="s">
        <v>54</v>
      </c>
      <c r="J242" s="42">
        <v>5.7000000000000002E-2</v>
      </c>
      <c r="K242" s="15"/>
      <c r="N242" s="38"/>
      <c r="O242" s="31">
        <f ca="1">IF(H242="","",J242*(1/INDIRECT($H242))/INDEX('Fixed inputs'!$D$81:$D$85,MATCH($C242,'Fixed inputs'!$B$81:$B$85,0)))</f>
        <v>0.70621687672488831</v>
      </c>
      <c r="P242" s="32" t="str">
        <f ca="1">IF(L242="","",N242*(1/(INDIRECT($L242))/INDEX('Fixed inputs'!$D$81:$D$85,MATCH($C242,'Fixed inputs'!$B$81:$B$85,0))))</f>
        <v/>
      </c>
      <c r="Q242" s="36">
        <f t="shared" ca="1" si="31"/>
        <v>0.70621687672488831</v>
      </c>
      <c r="R242" s="8"/>
      <c r="V242" s="32"/>
    </row>
    <row r="243" spans="3:22" x14ac:dyDescent="0.6">
      <c r="C243" s="22" t="s">
        <v>6</v>
      </c>
      <c r="D243" s="23" t="s">
        <v>50</v>
      </c>
      <c r="E243" s="23">
        <f t="shared" si="43"/>
        <v>2024</v>
      </c>
      <c r="F243" s="24" t="str">
        <f t="shared" si="43"/>
        <v>Q4</v>
      </c>
      <c r="G243" s="15" t="s">
        <v>56</v>
      </c>
      <c r="H243" s="5" t="s">
        <v>89</v>
      </c>
      <c r="I243" s="5" t="s">
        <v>54</v>
      </c>
      <c r="J243" s="42">
        <v>5.7000000000000002E-2</v>
      </c>
      <c r="K243" s="15"/>
      <c r="N243" s="38"/>
      <c r="O243" s="31">
        <f ca="1">IF(H243="","",J243*(1/INDIRECT($H243))/INDEX('Fixed inputs'!$D$81:$D$85,MATCH($C243,'Fixed inputs'!$B$81:$B$85,0)))</f>
        <v>0.70621687672488831</v>
      </c>
      <c r="P243" s="32" t="str">
        <f ca="1">IF(L243="","",N243*(1/(INDIRECT($L243))/INDEX('Fixed inputs'!$D$81:$D$85,MATCH($C243,'Fixed inputs'!$B$81:$B$85,0))))</f>
        <v/>
      </c>
      <c r="Q243" s="36">
        <f t="shared" ca="1" si="31"/>
        <v>0.70621687672488831</v>
      </c>
      <c r="R243" s="8"/>
      <c r="V243" s="32"/>
    </row>
    <row r="244" spans="3:22" x14ac:dyDescent="0.6">
      <c r="C244" s="22" t="s">
        <v>6</v>
      </c>
      <c r="D244" s="23" t="s">
        <v>50</v>
      </c>
      <c r="E244" s="23">
        <f t="shared" si="43"/>
        <v>2025</v>
      </c>
      <c r="F244" s="24" t="str">
        <f t="shared" si="43"/>
        <v>Q1</v>
      </c>
      <c r="G244" s="15" t="s">
        <v>56</v>
      </c>
      <c r="H244" s="5" t="s">
        <v>89</v>
      </c>
      <c r="I244" s="5" t="s">
        <v>54</v>
      </c>
      <c r="J244" s="42">
        <v>5.7000000000000002E-2</v>
      </c>
      <c r="K244" s="15"/>
      <c r="N244" s="38"/>
      <c r="O244" s="31">
        <f ca="1">IF(H244="","",J244*(1/INDIRECT($H244))/INDEX('Fixed inputs'!$D$81:$D$85,MATCH($C244,'Fixed inputs'!$B$81:$B$85,0)))</f>
        <v>0.70621687672488831</v>
      </c>
      <c r="P244" s="32" t="str">
        <f ca="1">IF(L244="","",N244*(1/(INDIRECT($L244))/INDEX('Fixed inputs'!$D$81:$D$85,MATCH($C244,'Fixed inputs'!$B$81:$B$85,0))))</f>
        <v/>
      </c>
      <c r="Q244" s="36">
        <f t="shared" ca="1" si="31"/>
        <v>0.70621687672488831</v>
      </c>
      <c r="R244" s="8"/>
      <c r="V244" s="32"/>
    </row>
    <row r="245" spans="3:22" x14ac:dyDescent="0.6">
      <c r="C245" s="22" t="s">
        <v>6</v>
      </c>
      <c r="D245" s="23" t="s">
        <v>50</v>
      </c>
      <c r="E245" s="23">
        <f t="shared" si="43"/>
        <v>2025</v>
      </c>
      <c r="F245" s="24" t="str">
        <f t="shared" si="43"/>
        <v>Q2</v>
      </c>
      <c r="G245" s="15" t="s">
        <v>56</v>
      </c>
      <c r="H245" s="5" t="s">
        <v>89</v>
      </c>
      <c r="I245" s="5" t="s">
        <v>54</v>
      </c>
      <c r="J245" s="42">
        <v>5.7000000000000002E-2</v>
      </c>
      <c r="K245" s="15"/>
      <c r="N245" s="38"/>
      <c r="O245" s="31">
        <f ca="1">IF(H245="","",J245*(1/INDIRECT($H245))/INDEX('Fixed inputs'!$D$81:$D$85,MATCH($C245,'Fixed inputs'!$B$81:$B$85,0)))</f>
        <v>0.70621687672488831</v>
      </c>
      <c r="P245" s="32" t="str">
        <f ca="1">IF(L245="","",N245*(1/(INDIRECT($L245))/INDEX('Fixed inputs'!$D$81:$D$85,MATCH($C245,'Fixed inputs'!$B$81:$B$85,0))))</f>
        <v/>
      </c>
      <c r="Q245" s="36">
        <f t="shared" ca="1" si="31"/>
        <v>0.70621687672488831</v>
      </c>
      <c r="R245" s="8"/>
      <c r="V245" s="32"/>
    </row>
    <row r="246" spans="3:22" x14ac:dyDescent="0.6">
      <c r="C246" s="22" t="s">
        <v>6</v>
      </c>
      <c r="D246" s="23" t="s">
        <v>50</v>
      </c>
      <c r="E246" s="23">
        <f t="shared" si="43"/>
        <v>2025</v>
      </c>
      <c r="F246" s="24" t="str">
        <f t="shared" si="43"/>
        <v>Q3</v>
      </c>
      <c r="G246" s="15" t="s">
        <v>56</v>
      </c>
      <c r="H246" s="5" t="s">
        <v>89</v>
      </c>
      <c r="I246" s="5" t="s">
        <v>54</v>
      </c>
      <c r="J246" s="42">
        <v>5.7000000000000002E-2</v>
      </c>
      <c r="K246" s="15"/>
      <c r="N246" s="38"/>
      <c r="O246" s="31">
        <f ca="1">IF(H246="","",J246*(1/INDIRECT($H246))/INDEX('Fixed inputs'!$D$81:$D$85,MATCH($C246,'Fixed inputs'!$B$81:$B$85,0)))</f>
        <v>0.70621687672488831</v>
      </c>
      <c r="P246" s="32" t="str">
        <f ca="1">IF(L246="","",N246*(1/(INDIRECT($L246))/INDEX('Fixed inputs'!$D$81:$D$85,MATCH($C246,'Fixed inputs'!$B$81:$B$85,0))))</f>
        <v/>
      </c>
      <c r="Q246" s="36">
        <f t="shared" ca="1" si="31"/>
        <v>0.70621687672488831</v>
      </c>
      <c r="R246" s="8"/>
      <c r="V246" s="32"/>
    </row>
    <row r="247" spans="3:22" x14ac:dyDescent="0.6">
      <c r="C247" s="22" t="s">
        <v>6</v>
      </c>
      <c r="D247" s="23" t="s">
        <v>50</v>
      </c>
      <c r="E247" s="23">
        <f t="shared" si="43"/>
        <v>2025</v>
      </c>
      <c r="F247" s="24" t="str">
        <f t="shared" si="43"/>
        <v>Q4</v>
      </c>
      <c r="G247" s="15" t="s">
        <v>56</v>
      </c>
      <c r="H247" s="5" t="s">
        <v>89</v>
      </c>
      <c r="I247" s="5" t="s">
        <v>54</v>
      </c>
      <c r="J247" s="42">
        <v>5.7000000000000002E-2</v>
      </c>
      <c r="K247" s="15"/>
      <c r="N247" s="38"/>
      <c r="O247" s="31">
        <f ca="1">IF(H247="","",J247*(1/INDIRECT($H247))/INDEX('Fixed inputs'!$D$81:$D$85,MATCH($C247,'Fixed inputs'!$B$81:$B$85,0)))</f>
        <v>0.70621687672488831</v>
      </c>
      <c r="P247" s="32" t="str">
        <f ca="1">IF(L247="","",N247*(1/(INDIRECT($L247))/INDEX('Fixed inputs'!$D$81:$D$85,MATCH($C247,'Fixed inputs'!$B$81:$B$85,0))))</f>
        <v/>
      </c>
      <c r="Q247" s="36">
        <f t="shared" ca="1" si="31"/>
        <v>0.70621687672488831</v>
      </c>
      <c r="R247" s="8"/>
      <c r="V247" s="32"/>
    </row>
    <row r="248" spans="3:22" x14ac:dyDescent="0.6">
      <c r="C248" s="22" t="s">
        <v>6</v>
      </c>
      <c r="D248" s="23" t="s">
        <v>50</v>
      </c>
      <c r="E248" s="23">
        <f t="shared" si="43"/>
        <v>2026</v>
      </c>
      <c r="F248" s="24" t="str">
        <f t="shared" si="43"/>
        <v>Q1</v>
      </c>
      <c r="G248" s="15" t="s">
        <v>56</v>
      </c>
      <c r="H248" s="5" t="s">
        <v>89</v>
      </c>
      <c r="I248" s="5" t="s">
        <v>54</v>
      </c>
      <c r="J248" s="42">
        <v>5.7000000000000002E-2</v>
      </c>
      <c r="K248" s="15"/>
      <c r="N248" s="38"/>
      <c r="O248" s="31">
        <f ca="1">IF(H248="","",J248*(1/INDIRECT($H248))/INDEX('Fixed inputs'!$D$81:$D$85,MATCH($C248,'Fixed inputs'!$B$81:$B$85,0)))</f>
        <v>0.70621687672488831</v>
      </c>
      <c r="P248" s="32" t="str">
        <f ca="1">IF(L248="","",N248*(1/(INDIRECT($L248))/INDEX('Fixed inputs'!$D$81:$D$85,MATCH($C248,'Fixed inputs'!$B$81:$B$85,0))))</f>
        <v/>
      </c>
      <c r="Q248" s="36">
        <f t="shared" ca="1" si="31"/>
        <v>0.70621687672488831</v>
      </c>
      <c r="R248" s="8"/>
      <c r="V248" s="32"/>
    </row>
    <row r="249" spans="3:22" x14ac:dyDescent="0.6">
      <c r="C249" s="22" t="s">
        <v>6</v>
      </c>
      <c r="D249" s="23" t="s">
        <v>50</v>
      </c>
      <c r="E249" s="23">
        <f t="shared" si="43"/>
        <v>2026</v>
      </c>
      <c r="F249" s="24" t="str">
        <f t="shared" si="43"/>
        <v>Q2</v>
      </c>
      <c r="G249" s="15" t="s">
        <v>56</v>
      </c>
      <c r="H249" s="5" t="s">
        <v>89</v>
      </c>
      <c r="I249" s="5" t="s">
        <v>54</v>
      </c>
      <c r="J249" s="42">
        <v>5.7000000000000002E-2</v>
      </c>
      <c r="K249" s="15"/>
      <c r="N249" s="38"/>
      <c r="O249" s="31">
        <f ca="1">IF(H249="","",J249*(1/INDIRECT($H249))/INDEX('Fixed inputs'!$D$81:$D$85,MATCH($C249,'Fixed inputs'!$B$81:$B$85,0)))</f>
        <v>0.70621687672488831</v>
      </c>
      <c r="P249" s="32" t="str">
        <f ca="1">IF(L249="","",N249*(1/(INDIRECT($L249))/INDEX('Fixed inputs'!$D$81:$D$85,MATCH($C249,'Fixed inputs'!$B$81:$B$85,0))))</f>
        <v/>
      </c>
      <c r="Q249" s="36">
        <f t="shared" ca="1" si="31"/>
        <v>0.70621687672488831</v>
      </c>
      <c r="R249" s="8"/>
      <c r="V249" s="32"/>
    </row>
    <row r="250" spans="3:22" x14ac:dyDescent="0.6">
      <c r="C250" s="22" t="s">
        <v>6</v>
      </c>
      <c r="D250" s="23" t="s">
        <v>50</v>
      </c>
      <c r="E250" s="23">
        <f t="shared" si="43"/>
        <v>2026</v>
      </c>
      <c r="F250" s="24" t="str">
        <f t="shared" si="43"/>
        <v>Q3</v>
      </c>
      <c r="G250" s="15" t="s">
        <v>56</v>
      </c>
      <c r="H250" s="5" t="s">
        <v>89</v>
      </c>
      <c r="I250" s="5" t="s">
        <v>54</v>
      </c>
      <c r="J250" s="42">
        <v>5.7000000000000002E-2</v>
      </c>
      <c r="K250" s="15"/>
      <c r="N250" s="38"/>
      <c r="O250" s="31">
        <f ca="1">IF(H250="","",J250*(1/INDIRECT($H250))/INDEX('Fixed inputs'!$D$81:$D$85,MATCH($C250,'Fixed inputs'!$B$81:$B$85,0)))</f>
        <v>0.70621687672488831</v>
      </c>
      <c r="P250" s="32" t="str">
        <f ca="1">IF(L250="","",N250*(1/(INDIRECT($L250))/INDEX('Fixed inputs'!$D$81:$D$85,MATCH($C250,'Fixed inputs'!$B$81:$B$85,0))))</f>
        <v/>
      </c>
      <c r="Q250" s="36">
        <f t="shared" ca="1" si="31"/>
        <v>0.70621687672488831</v>
      </c>
      <c r="R250" s="8"/>
      <c r="V250" s="32"/>
    </row>
    <row r="251" spans="3:22" x14ac:dyDescent="0.6">
      <c r="C251" s="22" t="s">
        <v>6</v>
      </c>
      <c r="D251" s="23" t="s">
        <v>50</v>
      </c>
      <c r="E251" s="23">
        <f t="shared" si="43"/>
        <v>2026</v>
      </c>
      <c r="F251" s="24" t="str">
        <f t="shared" si="43"/>
        <v>Q4</v>
      </c>
      <c r="G251" s="15" t="s">
        <v>56</v>
      </c>
      <c r="H251" s="5" t="s">
        <v>89</v>
      </c>
      <c r="I251" s="5" t="s">
        <v>54</v>
      </c>
      <c r="J251" s="42">
        <v>5.7000000000000002E-2</v>
      </c>
      <c r="K251" s="15"/>
      <c r="N251" s="38"/>
      <c r="O251" s="31">
        <f ca="1">IF(H251="","",J251*(1/INDIRECT($H251))/INDEX('Fixed inputs'!$D$81:$D$85,MATCH($C251,'Fixed inputs'!$B$81:$B$85,0)))</f>
        <v>0.70621687672488831</v>
      </c>
      <c r="P251" s="32" t="str">
        <f ca="1">IF(L251="","",N251*(1/(INDIRECT($L251))/INDEX('Fixed inputs'!$D$81:$D$85,MATCH($C251,'Fixed inputs'!$B$81:$B$85,0))))</f>
        <v/>
      </c>
      <c r="Q251" s="36">
        <f t="shared" ca="1" si="31"/>
        <v>0.70621687672488831</v>
      </c>
      <c r="R251" s="8"/>
      <c r="V251" s="32"/>
    </row>
    <row r="252" spans="3:22" x14ac:dyDescent="0.6">
      <c r="C252" s="22" t="s">
        <v>6</v>
      </c>
      <c r="D252" s="23" t="s">
        <v>50</v>
      </c>
      <c r="E252" s="23">
        <f t="shared" ref="E252:F262" si="44">E184</f>
        <v>2027</v>
      </c>
      <c r="F252" s="24" t="str">
        <f t="shared" si="44"/>
        <v>Q1</v>
      </c>
      <c r="G252" s="15" t="s">
        <v>56</v>
      </c>
      <c r="H252" s="5" t="s">
        <v>89</v>
      </c>
      <c r="I252" s="5" t="s">
        <v>54</v>
      </c>
      <c r="J252" s="42">
        <v>5.7000000000000002E-2</v>
      </c>
      <c r="K252" s="15"/>
      <c r="N252" s="38"/>
      <c r="O252" s="31">
        <f ca="1">IF(H252="","",J252*(1/INDIRECT($H252))/INDEX('Fixed inputs'!$D$81:$D$85,MATCH($C252,'Fixed inputs'!$B$81:$B$85,0)))</f>
        <v>0.70621687672488831</v>
      </c>
      <c r="P252" s="32" t="str">
        <f ca="1">IF(L252="","",N252*(1/(INDIRECT($L252))/INDEX('Fixed inputs'!$D$81:$D$85,MATCH($C252,'Fixed inputs'!$B$81:$B$85,0))))</f>
        <v/>
      </c>
      <c r="Q252" s="36">
        <f t="shared" ca="1" si="31"/>
        <v>0.70621687672488831</v>
      </c>
      <c r="R252" s="8"/>
      <c r="V252" s="32"/>
    </row>
    <row r="253" spans="3:22" x14ac:dyDescent="0.6">
      <c r="C253" s="22" t="s">
        <v>6</v>
      </c>
      <c r="D253" s="23" t="s">
        <v>50</v>
      </c>
      <c r="E253" s="23">
        <f t="shared" si="44"/>
        <v>2027</v>
      </c>
      <c r="F253" s="24" t="str">
        <f t="shared" si="44"/>
        <v>Q2</v>
      </c>
      <c r="G253" s="15" t="s">
        <v>56</v>
      </c>
      <c r="H253" s="5" t="s">
        <v>89</v>
      </c>
      <c r="I253" s="5" t="s">
        <v>54</v>
      </c>
      <c r="J253" s="42">
        <v>5.7000000000000002E-2</v>
      </c>
      <c r="K253" s="15"/>
      <c r="N253" s="38"/>
      <c r="O253" s="31">
        <f ca="1">IF(H253="","",J253*(1/INDIRECT($H253))/INDEX('Fixed inputs'!$D$81:$D$85,MATCH($C253,'Fixed inputs'!$B$81:$B$85,0)))</f>
        <v>0.70621687672488831</v>
      </c>
      <c r="P253" s="32" t="str">
        <f ca="1">IF(L253="","",N253*(1/(INDIRECT($L253))/INDEX('Fixed inputs'!$D$81:$D$85,MATCH($C253,'Fixed inputs'!$B$81:$B$85,0))))</f>
        <v/>
      </c>
      <c r="Q253" s="36">
        <f t="shared" ca="1" si="31"/>
        <v>0.70621687672488831</v>
      </c>
      <c r="R253" s="8"/>
      <c r="V253" s="32"/>
    </row>
    <row r="254" spans="3:22" x14ac:dyDescent="0.6">
      <c r="C254" s="22" t="s">
        <v>6</v>
      </c>
      <c r="D254" s="23" t="s">
        <v>50</v>
      </c>
      <c r="E254" s="23">
        <f t="shared" si="44"/>
        <v>2027</v>
      </c>
      <c r="F254" s="24" t="str">
        <f t="shared" si="44"/>
        <v>Q3</v>
      </c>
      <c r="G254" s="15" t="s">
        <v>56</v>
      </c>
      <c r="H254" s="5" t="s">
        <v>89</v>
      </c>
      <c r="I254" s="5" t="s">
        <v>54</v>
      </c>
      <c r="J254" s="42">
        <v>5.7000000000000002E-2</v>
      </c>
      <c r="K254" s="15"/>
      <c r="N254" s="38"/>
      <c r="O254" s="31">
        <f ca="1">IF(H254="","",J254*(1/INDIRECT($H254))/INDEX('Fixed inputs'!$D$81:$D$85,MATCH($C254,'Fixed inputs'!$B$81:$B$85,0)))</f>
        <v>0.70621687672488831</v>
      </c>
      <c r="P254" s="32" t="str">
        <f ca="1">IF(L254="","",N254*(1/(INDIRECT($L254))/INDEX('Fixed inputs'!$D$81:$D$85,MATCH($C254,'Fixed inputs'!$B$81:$B$85,0))))</f>
        <v/>
      </c>
      <c r="Q254" s="36">
        <f t="shared" ca="1" si="31"/>
        <v>0.70621687672488831</v>
      </c>
      <c r="R254" s="8"/>
      <c r="V254" s="32"/>
    </row>
    <row r="255" spans="3:22" x14ac:dyDescent="0.6">
      <c r="C255" s="22" t="s">
        <v>6</v>
      </c>
      <c r="D255" s="23" t="s">
        <v>50</v>
      </c>
      <c r="E255" s="23">
        <f t="shared" si="44"/>
        <v>2027</v>
      </c>
      <c r="F255" s="24" t="str">
        <f t="shared" si="44"/>
        <v>Q4</v>
      </c>
      <c r="G255" s="15" t="s">
        <v>56</v>
      </c>
      <c r="H255" s="5" t="s">
        <v>89</v>
      </c>
      <c r="I255" s="5" t="s">
        <v>54</v>
      </c>
      <c r="J255" s="42">
        <v>5.7000000000000002E-2</v>
      </c>
      <c r="K255" s="15"/>
      <c r="N255" s="38"/>
      <c r="O255" s="31">
        <f ca="1">IF(H255="","",J255*(1/INDIRECT($H255))/INDEX('Fixed inputs'!$D$81:$D$85,MATCH($C255,'Fixed inputs'!$B$81:$B$85,0)))</f>
        <v>0.70621687672488831</v>
      </c>
      <c r="P255" s="32" t="str">
        <f ca="1">IF(L255="","",N255*(1/(INDIRECT($L255))/INDEX('Fixed inputs'!$D$81:$D$85,MATCH($C255,'Fixed inputs'!$B$81:$B$85,0))))</f>
        <v/>
      </c>
      <c r="Q255" s="36">
        <f t="shared" ca="1" si="31"/>
        <v>0.70621687672488831</v>
      </c>
      <c r="R255" s="8"/>
      <c r="V255" s="32"/>
    </row>
    <row r="256" spans="3:22" x14ac:dyDescent="0.6">
      <c r="C256" s="22" t="s">
        <v>6</v>
      </c>
      <c r="D256" s="23" t="s">
        <v>50</v>
      </c>
      <c r="E256" s="23">
        <f t="shared" si="44"/>
        <v>2028</v>
      </c>
      <c r="F256" s="24" t="str">
        <f t="shared" si="44"/>
        <v>Q1</v>
      </c>
      <c r="G256" s="15" t="s">
        <v>56</v>
      </c>
      <c r="H256" s="5" t="s">
        <v>89</v>
      </c>
      <c r="I256" s="5" t="s">
        <v>54</v>
      </c>
      <c r="J256" s="42">
        <v>5.7000000000000002E-2</v>
      </c>
      <c r="K256" s="15"/>
      <c r="N256" s="38"/>
      <c r="O256" s="31">
        <f ca="1">IF(H256="","",J256*(1/INDIRECT($H256))/INDEX('Fixed inputs'!$D$81:$D$85,MATCH($C256,'Fixed inputs'!$B$81:$B$85,0)))</f>
        <v>0.70621687672488831</v>
      </c>
      <c r="P256" s="32" t="str">
        <f ca="1">IF(L256="","",N256*(1/(INDIRECT($L256))/INDEX('Fixed inputs'!$D$81:$D$85,MATCH($C256,'Fixed inputs'!$B$81:$B$85,0))))</f>
        <v/>
      </c>
      <c r="Q256" s="36">
        <f t="shared" ca="1" si="31"/>
        <v>0.70621687672488831</v>
      </c>
      <c r="R256" s="8"/>
      <c r="V256" s="32"/>
    </row>
    <row r="257" spans="3:22" x14ac:dyDescent="0.6">
      <c r="C257" s="22" t="s">
        <v>6</v>
      </c>
      <c r="D257" s="23" t="s">
        <v>50</v>
      </c>
      <c r="E257" s="23">
        <f t="shared" si="44"/>
        <v>2028</v>
      </c>
      <c r="F257" s="24" t="str">
        <f t="shared" si="44"/>
        <v>Q2</v>
      </c>
      <c r="G257" s="15" t="s">
        <v>56</v>
      </c>
      <c r="H257" s="5" t="s">
        <v>89</v>
      </c>
      <c r="I257" s="5" t="s">
        <v>54</v>
      </c>
      <c r="J257" s="42">
        <v>5.7000000000000002E-2</v>
      </c>
      <c r="K257" s="15"/>
      <c r="N257" s="38"/>
      <c r="O257" s="31">
        <f ca="1">IF(H257="","",J257*(1/INDIRECT($H257))/INDEX('Fixed inputs'!$D$81:$D$85,MATCH($C257,'Fixed inputs'!$B$81:$B$85,0)))</f>
        <v>0.70621687672488831</v>
      </c>
      <c r="P257" s="32" t="str">
        <f ca="1">IF(L257="","",N257*(1/(INDIRECT($L257))/INDEX('Fixed inputs'!$D$81:$D$85,MATCH($C257,'Fixed inputs'!$B$81:$B$85,0))))</f>
        <v/>
      </c>
      <c r="Q257" s="36">
        <f t="shared" ca="1" si="31"/>
        <v>0.70621687672488831</v>
      </c>
      <c r="R257" s="8"/>
      <c r="V257" s="32"/>
    </row>
    <row r="258" spans="3:22" x14ac:dyDescent="0.6">
      <c r="C258" s="22" t="s">
        <v>6</v>
      </c>
      <c r="D258" s="23" t="s">
        <v>50</v>
      </c>
      <c r="E258" s="23">
        <f t="shared" si="44"/>
        <v>2028</v>
      </c>
      <c r="F258" s="24" t="str">
        <f t="shared" si="44"/>
        <v>Q3</v>
      </c>
      <c r="G258" s="15" t="s">
        <v>56</v>
      </c>
      <c r="H258" s="5" t="s">
        <v>89</v>
      </c>
      <c r="I258" s="5" t="s">
        <v>54</v>
      </c>
      <c r="J258" s="42">
        <v>5.7000000000000002E-2</v>
      </c>
      <c r="K258" s="15"/>
      <c r="N258" s="38"/>
      <c r="O258" s="31">
        <f ca="1">IF(H258="","",J258*(1/INDIRECT($H258))/INDEX('Fixed inputs'!$D$81:$D$85,MATCH($C258,'Fixed inputs'!$B$81:$B$85,0)))</f>
        <v>0.70621687672488831</v>
      </c>
      <c r="P258" s="32" t="str">
        <f ca="1">IF(L258="","",N258*(1/(INDIRECT($L258))/INDEX('Fixed inputs'!$D$81:$D$85,MATCH($C258,'Fixed inputs'!$B$81:$B$85,0))))</f>
        <v/>
      </c>
      <c r="Q258" s="36">
        <f t="shared" ca="1" si="31"/>
        <v>0.70621687672488831</v>
      </c>
      <c r="R258" s="8"/>
      <c r="V258" s="32"/>
    </row>
    <row r="259" spans="3:22" x14ac:dyDescent="0.6">
      <c r="C259" s="22" t="s">
        <v>6</v>
      </c>
      <c r="D259" s="23" t="s">
        <v>50</v>
      </c>
      <c r="E259" s="23">
        <f t="shared" si="44"/>
        <v>2028</v>
      </c>
      <c r="F259" s="24" t="str">
        <f t="shared" si="44"/>
        <v>Q4</v>
      </c>
      <c r="G259" s="15" t="s">
        <v>56</v>
      </c>
      <c r="H259" s="5" t="s">
        <v>89</v>
      </c>
      <c r="I259" s="5" t="s">
        <v>54</v>
      </c>
      <c r="J259" s="42">
        <v>5.7000000000000002E-2</v>
      </c>
      <c r="K259" s="15"/>
      <c r="N259" s="38"/>
      <c r="O259" s="31">
        <f ca="1">IF(H259="","",J259*(1/INDIRECT($H259))/INDEX('Fixed inputs'!$D$81:$D$85,MATCH($C259,'Fixed inputs'!$B$81:$B$85,0)))</f>
        <v>0.70621687672488831</v>
      </c>
      <c r="P259" s="32" t="str">
        <f ca="1">IF(L259="","",N259*(1/(INDIRECT($L259))/INDEX('Fixed inputs'!$D$81:$D$85,MATCH($C259,'Fixed inputs'!$B$81:$B$85,0))))</f>
        <v/>
      </c>
      <c r="Q259" s="36">
        <f t="shared" ca="1" si="31"/>
        <v>0.70621687672488831</v>
      </c>
      <c r="R259" s="8"/>
      <c r="V259" s="32"/>
    </row>
    <row r="260" spans="3:22" x14ac:dyDescent="0.6">
      <c r="C260" s="22" t="s">
        <v>6</v>
      </c>
      <c r="D260" s="23" t="s">
        <v>50</v>
      </c>
      <c r="E260" s="23">
        <f t="shared" si="44"/>
        <v>2029</v>
      </c>
      <c r="F260" s="24" t="str">
        <f t="shared" si="44"/>
        <v>Q1</v>
      </c>
      <c r="G260" s="15" t="s">
        <v>56</v>
      </c>
      <c r="H260" s="5" t="s">
        <v>89</v>
      </c>
      <c r="I260" s="5" t="s">
        <v>54</v>
      </c>
      <c r="J260" s="42">
        <v>5.7000000000000002E-2</v>
      </c>
      <c r="K260" s="15"/>
      <c r="N260" s="38"/>
      <c r="O260" s="31">
        <f ca="1">IF(H260="","",J260*(1/INDIRECT($H260))/INDEX('Fixed inputs'!$D$81:$D$85,MATCH($C260,'Fixed inputs'!$B$81:$B$85,0)))</f>
        <v>0.70621687672488831</v>
      </c>
      <c r="P260" s="32" t="str">
        <f ca="1">IF(L260="","",N260*(1/(INDIRECT($L260))/INDEX('Fixed inputs'!$D$81:$D$85,MATCH($C260,'Fixed inputs'!$B$81:$B$85,0))))</f>
        <v/>
      </c>
      <c r="Q260" s="36">
        <f t="shared" ca="1" si="31"/>
        <v>0.70621687672488831</v>
      </c>
      <c r="R260" s="8"/>
      <c r="V260" s="32"/>
    </row>
    <row r="261" spans="3:22" x14ac:dyDescent="0.6">
      <c r="C261" s="22" t="s">
        <v>6</v>
      </c>
      <c r="D261" s="23" t="s">
        <v>50</v>
      </c>
      <c r="E261" s="23">
        <f t="shared" si="44"/>
        <v>2029</v>
      </c>
      <c r="F261" s="24" t="str">
        <f t="shared" si="44"/>
        <v>Q2</v>
      </c>
      <c r="G261" s="15" t="s">
        <v>56</v>
      </c>
      <c r="H261" s="5" t="s">
        <v>89</v>
      </c>
      <c r="I261" s="5" t="s">
        <v>54</v>
      </c>
      <c r="J261" s="42">
        <v>5.7000000000000002E-2</v>
      </c>
      <c r="K261" s="15"/>
      <c r="N261" s="38"/>
      <c r="O261" s="31">
        <f ca="1">IF(H261="","",J261*(1/INDIRECT($H261))/INDEX('Fixed inputs'!$D$81:$D$85,MATCH($C261,'Fixed inputs'!$B$81:$B$85,0)))</f>
        <v>0.70621687672488831</v>
      </c>
      <c r="P261" s="32" t="str">
        <f ca="1">IF(L261="","",N261*(1/(INDIRECT($L261))/INDEX('Fixed inputs'!$D$81:$D$85,MATCH($C261,'Fixed inputs'!$B$81:$B$85,0))))</f>
        <v/>
      </c>
      <c r="Q261" s="36">
        <f t="shared" ca="1" si="31"/>
        <v>0.70621687672488831</v>
      </c>
      <c r="R261" s="8"/>
      <c r="V261" s="32"/>
    </row>
    <row r="262" spans="3:22" x14ac:dyDescent="0.6">
      <c r="C262" s="22" t="s">
        <v>6</v>
      </c>
      <c r="D262" s="23" t="s">
        <v>50</v>
      </c>
      <c r="E262" s="23">
        <f t="shared" si="44"/>
        <v>2029</v>
      </c>
      <c r="F262" s="24" t="str">
        <f t="shared" si="44"/>
        <v>Q3</v>
      </c>
      <c r="G262" s="15" t="s">
        <v>56</v>
      </c>
      <c r="H262" s="5" t="s">
        <v>89</v>
      </c>
      <c r="I262" s="5" t="s">
        <v>54</v>
      </c>
      <c r="J262" s="42">
        <v>5.7000000000000002E-2</v>
      </c>
      <c r="K262" s="15"/>
      <c r="N262" s="38"/>
      <c r="O262" s="31">
        <f ca="1">IF(H262="","",J262*(1/INDIRECT($H262))/INDEX('Fixed inputs'!$D$81:$D$85,MATCH($C262,'Fixed inputs'!$B$81:$B$85,0)))</f>
        <v>0.70621687672488831</v>
      </c>
      <c r="P262" s="32" t="str">
        <f ca="1">IF(L262="","",N262*(1/(INDIRECT($L262))/INDEX('Fixed inputs'!$D$81:$D$85,MATCH($C262,'Fixed inputs'!$B$81:$B$85,0))))</f>
        <v/>
      </c>
      <c r="Q262" s="36">
        <f t="shared" ca="1" si="31"/>
        <v>0.70621687672488831</v>
      </c>
      <c r="R262" s="8"/>
      <c r="V262" s="32"/>
    </row>
    <row r="263" spans="3:22" x14ac:dyDescent="0.6">
      <c r="C263" s="22" t="s">
        <v>6</v>
      </c>
      <c r="D263" s="23" t="s">
        <v>50</v>
      </c>
      <c r="E263" s="23">
        <f t="shared" ref="E263:F263" si="45">E195</f>
        <v>2029</v>
      </c>
      <c r="F263" s="24" t="str">
        <f t="shared" si="45"/>
        <v>Q4</v>
      </c>
      <c r="G263" s="15" t="s">
        <v>56</v>
      </c>
      <c r="H263" s="5" t="s">
        <v>89</v>
      </c>
      <c r="I263" s="5" t="s">
        <v>54</v>
      </c>
      <c r="J263" s="42">
        <v>5.7000000000000002E-2</v>
      </c>
      <c r="K263" s="15"/>
      <c r="N263" s="38"/>
      <c r="O263" s="31">
        <f ca="1">IF(H263="","",J263*(1/INDIRECT($H263))/INDEX('Fixed inputs'!$D$81:$D$85,MATCH($C263,'Fixed inputs'!$B$81:$B$85,0)))</f>
        <v>0.70621687672488831</v>
      </c>
      <c r="P263" s="32" t="str">
        <f ca="1">IF(L263="","",N263*(1/(INDIRECT($L263))/INDEX('Fixed inputs'!$D$81:$D$85,MATCH($C263,'Fixed inputs'!$B$81:$B$85,0))))</f>
        <v/>
      </c>
      <c r="Q263" s="36">
        <f t="shared" ca="1" si="31"/>
        <v>0.70621687672488831</v>
      </c>
      <c r="R263" s="8"/>
      <c r="V263" s="32"/>
    </row>
    <row r="264" spans="3:22" x14ac:dyDescent="0.6">
      <c r="C264" s="22" t="s">
        <v>6</v>
      </c>
      <c r="D264" s="23" t="s">
        <v>50</v>
      </c>
      <c r="E264" s="23">
        <f t="shared" ref="E264:F264" si="46">E196</f>
        <v>2030</v>
      </c>
      <c r="F264" s="24" t="str">
        <f t="shared" si="46"/>
        <v>Q1</v>
      </c>
      <c r="G264" s="15" t="s">
        <v>56</v>
      </c>
      <c r="H264" s="5" t="s">
        <v>89</v>
      </c>
      <c r="I264" s="5" t="s">
        <v>54</v>
      </c>
      <c r="J264" s="42">
        <v>5.7000000000000002E-2</v>
      </c>
      <c r="K264" s="15"/>
      <c r="N264" s="38"/>
      <c r="O264" s="31">
        <f ca="1">IF(H264="","",J264*(1/INDIRECT($H264))/INDEX('Fixed inputs'!$D$81:$D$85,MATCH($C264,'Fixed inputs'!$B$81:$B$85,0)))</f>
        <v>0.70621687672488831</v>
      </c>
      <c r="P264" s="32" t="str">
        <f ca="1">IF(L264="","",N264*(1/(INDIRECT($L264))/INDEX('Fixed inputs'!$D$81:$D$85,MATCH($C264,'Fixed inputs'!$B$81:$B$85,0))))</f>
        <v/>
      </c>
      <c r="Q264" s="36">
        <f t="shared" ref="Q264:Q327" ca="1" si="47">SUM(O264,P264)*IF(AND(D264="GB",C264="Gas",NOT(include_GB_GAS_transport)),0,1)</f>
        <v>0.70621687672488831</v>
      </c>
      <c r="R264" s="8"/>
      <c r="V264" s="32"/>
    </row>
    <row r="265" spans="3:22" x14ac:dyDescent="0.6">
      <c r="C265" s="22" t="s">
        <v>6</v>
      </c>
      <c r="D265" s="23" t="s">
        <v>50</v>
      </c>
      <c r="E265" s="23">
        <f t="shared" ref="E265:F265" si="48">E197</f>
        <v>2030</v>
      </c>
      <c r="F265" s="24" t="str">
        <f t="shared" si="48"/>
        <v>Q2</v>
      </c>
      <c r="G265" s="15" t="s">
        <v>56</v>
      </c>
      <c r="H265" s="5" t="s">
        <v>89</v>
      </c>
      <c r="I265" s="5" t="s">
        <v>54</v>
      </c>
      <c r="J265" s="42">
        <v>5.7000000000000002E-2</v>
      </c>
      <c r="K265" s="15"/>
      <c r="N265" s="38"/>
      <c r="O265" s="31">
        <f ca="1">IF(H265="","",J265*(1/INDIRECT($H265))/INDEX('Fixed inputs'!$D$81:$D$85,MATCH($C265,'Fixed inputs'!$B$81:$B$85,0)))</f>
        <v>0.70621687672488831</v>
      </c>
      <c r="P265" s="32" t="str">
        <f ca="1">IF(L265="","",N265*(1/(INDIRECT($L265))/INDEX('Fixed inputs'!$D$81:$D$85,MATCH($C265,'Fixed inputs'!$B$81:$B$85,0))))</f>
        <v/>
      </c>
      <c r="Q265" s="36">
        <f t="shared" ca="1" si="47"/>
        <v>0.70621687672488831</v>
      </c>
      <c r="R265" s="8"/>
      <c r="V265" s="32"/>
    </row>
    <row r="266" spans="3:22" x14ac:dyDescent="0.6">
      <c r="C266" s="22" t="s">
        <v>6</v>
      </c>
      <c r="D266" s="23" t="s">
        <v>50</v>
      </c>
      <c r="E266" s="23">
        <f t="shared" ref="E266:F266" si="49">E198</f>
        <v>2030</v>
      </c>
      <c r="F266" s="24" t="str">
        <f t="shared" si="49"/>
        <v>Q3</v>
      </c>
      <c r="G266" s="15" t="s">
        <v>56</v>
      </c>
      <c r="H266" s="5" t="s">
        <v>89</v>
      </c>
      <c r="I266" s="5" t="s">
        <v>54</v>
      </c>
      <c r="J266" s="42">
        <v>5.7000000000000002E-2</v>
      </c>
      <c r="K266" s="15"/>
      <c r="N266" s="38"/>
      <c r="O266" s="31">
        <f ca="1">IF(H266="","",J266*(1/INDIRECT($H266))/INDEX('Fixed inputs'!$D$81:$D$85,MATCH($C266,'Fixed inputs'!$B$81:$B$85,0)))</f>
        <v>0.70621687672488831</v>
      </c>
      <c r="P266" s="32" t="str">
        <f ca="1">IF(L266="","",N266*(1/(INDIRECT($L266))/INDEX('Fixed inputs'!$D$81:$D$85,MATCH($C266,'Fixed inputs'!$B$81:$B$85,0))))</f>
        <v/>
      </c>
      <c r="Q266" s="36">
        <f t="shared" ca="1" si="47"/>
        <v>0.70621687672488831</v>
      </c>
      <c r="R266" s="8"/>
      <c r="V266" s="32"/>
    </row>
    <row r="267" spans="3:22" x14ac:dyDescent="0.6">
      <c r="C267" s="22" t="s">
        <v>6</v>
      </c>
      <c r="D267" s="23" t="s">
        <v>50</v>
      </c>
      <c r="E267" s="23">
        <f t="shared" ref="E267:F267" si="50">E199</f>
        <v>2030</v>
      </c>
      <c r="F267" s="24" t="str">
        <f t="shared" si="50"/>
        <v>Q4</v>
      </c>
      <c r="G267" s="15" t="s">
        <v>56</v>
      </c>
      <c r="H267" s="5" t="s">
        <v>89</v>
      </c>
      <c r="I267" s="5" t="s">
        <v>54</v>
      </c>
      <c r="J267" s="42">
        <v>5.7000000000000002E-2</v>
      </c>
      <c r="K267" s="15"/>
      <c r="N267" s="38"/>
      <c r="O267" s="31">
        <f ca="1">IF(H267="","",J267*(1/INDIRECT($H267))/INDEX('Fixed inputs'!$D$81:$D$85,MATCH($C267,'Fixed inputs'!$B$81:$B$85,0)))</f>
        <v>0.70621687672488831</v>
      </c>
      <c r="P267" s="32" t="str">
        <f ca="1">IF(L267="","",N267*(1/(INDIRECT($L267))/INDEX('Fixed inputs'!$D$81:$D$85,MATCH($C267,'Fixed inputs'!$B$81:$B$85,0))))</f>
        <v/>
      </c>
      <c r="Q267" s="36">
        <f t="shared" ca="1" si="47"/>
        <v>0.70621687672488831</v>
      </c>
      <c r="R267" s="8"/>
      <c r="V267" s="32"/>
    </row>
    <row r="268" spans="3:22" x14ac:dyDescent="0.6">
      <c r="C268" s="22" t="s">
        <v>6</v>
      </c>
      <c r="D268" s="23" t="s">
        <v>50</v>
      </c>
      <c r="E268" s="23">
        <f t="shared" ref="E268:F268" si="51">E200</f>
        <v>2031</v>
      </c>
      <c r="F268" s="24" t="str">
        <f t="shared" si="51"/>
        <v>Q1</v>
      </c>
      <c r="G268" s="15" t="s">
        <v>56</v>
      </c>
      <c r="H268" s="5" t="s">
        <v>89</v>
      </c>
      <c r="I268" s="5" t="s">
        <v>54</v>
      </c>
      <c r="J268" s="42">
        <v>5.7000000000000002E-2</v>
      </c>
      <c r="K268" s="15"/>
      <c r="N268" s="38"/>
      <c r="O268" s="31">
        <f ca="1">IF(H268="","",J268*(1/INDIRECT($H268))/INDEX('Fixed inputs'!$D$81:$D$85,MATCH($C268,'Fixed inputs'!$B$81:$B$85,0)))</f>
        <v>0.70621687672488831</v>
      </c>
      <c r="P268" s="32" t="str">
        <f ca="1">IF(L268="","",N268*(1/(INDIRECT($L268))/INDEX('Fixed inputs'!$D$81:$D$85,MATCH($C268,'Fixed inputs'!$B$81:$B$85,0))))</f>
        <v/>
      </c>
      <c r="Q268" s="36">
        <f t="shared" ca="1" si="47"/>
        <v>0.70621687672488831</v>
      </c>
      <c r="R268" s="8"/>
      <c r="V268" s="32"/>
    </row>
    <row r="269" spans="3:22" x14ac:dyDescent="0.6">
      <c r="C269" s="22" t="s">
        <v>6</v>
      </c>
      <c r="D269" s="23" t="s">
        <v>50</v>
      </c>
      <c r="E269" s="23">
        <f t="shared" ref="E269:F269" si="52">E201</f>
        <v>2031</v>
      </c>
      <c r="F269" s="24" t="str">
        <f t="shared" si="52"/>
        <v>Q2</v>
      </c>
      <c r="G269" s="15" t="s">
        <v>56</v>
      </c>
      <c r="H269" s="5" t="s">
        <v>89</v>
      </c>
      <c r="I269" s="5" t="s">
        <v>54</v>
      </c>
      <c r="J269" s="42">
        <v>5.7000000000000002E-2</v>
      </c>
      <c r="K269" s="15"/>
      <c r="N269" s="38"/>
      <c r="O269" s="31">
        <f ca="1">IF(H269="","",J269*(1/INDIRECT($H269))/INDEX('Fixed inputs'!$D$81:$D$85,MATCH($C269,'Fixed inputs'!$B$81:$B$85,0)))</f>
        <v>0.70621687672488831</v>
      </c>
      <c r="P269" s="32" t="str">
        <f ca="1">IF(L269="","",N269*(1/(INDIRECT($L269))/INDEX('Fixed inputs'!$D$81:$D$85,MATCH($C269,'Fixed inputs'!$B$81:$B$85,0))))</f>
        <v/>
      </c>
      <c r="Q269" s="36">
        <f t="shared" ca="1" si="47"/>
        <v>0.70621687672488831</v>
      </c>
      <c r="R269" s="8"/>
      <c r="V269" s="32"/>
    </row>
    <row r="270" spans="3:22" x14ac:dyDescent="0.6">
      <c r="C270" s="22" t="s">
        <v>6</v>
      </c>
      <c r="D270" s="23" t="s">
        <v>50</v>
      </c>
      <c r="E270" s="23">
        <f t="shared" ref="E270:F270" si="53">E202</f>
        <v>2031</v>
      </c>
      <c r="F270" s="24" t="str">
        <f t="shared" si="53"/>
        <v>Q3</v>
      </c>
      <c r="G270" s="15" t="s">
        <v>56</v>
      </c>
      <c r="H270" s="5" t="s">
        <v>89</v>
      </c>
      <c r="I270" s="5" t="s">
        <v>54</v>
      </c>
      <c r="J270" s="42">
        <v>5.7000000000000002E-2</v>
      </c>
      <c r="K270" s="15"/>
      <c r="N270" s="38"/>
      <c r="O270" s="31">
        <f ca="1">IF(H270="","",J270*(1/INDIRECT($H270))/INDEX('Fixed inputs'!$D$81:$D$85,MATCH($C270,'Fixed inputs'!$B$81:$B$85,0)))</f>
        <v>0.70621687672488831</v>
      </c>
      <c r="P270" s="32" t="str">
        <f ca="1">IF(L270="","",N270*(1/(INDIRECT($L270))/INDEX('Fixed inputs'!$D$81:$D$85,MATCH($C270,'Fixed inputs'!$B$81:$B$85,0))))</f>
        <v/>
      </c>
      <c r="Q270" s="36">
        <f t="shared" ca="1" si="47"/>
        <v>0.70621687672488831</v>
      </c>
      <c r="R270" s="8"/>
      <c r="V270" s="32"/>
    </row>
    <row r="271" spans="3:22" x14ac:dyDescent="0.6">
      <c r="C271" s="22" t="s">
        <v>6</v>
      </c>
      <c r="D271" s="23" t="s">
        <v>50</v>
      </c>
      <c r="E271" s="23">
        <f t="shared" ref="E271:F271" si="54">E203</f>
        <v>2031</v>
      </c>
      <c r="F271" s="24" t="str">
        <f t="shared" si="54"/>
        <v>Q4</v>
      </c>
      <c r="G271" s="15" t="s">
        <v>56</v>
      </c>
      <c r="H271" s="5" t="s">
        <v>89</v>
      </c>
      <c r="I271" s="5" t="s">
        <v>54</v>
      </c>
      <c r="J271" s="42">
        <v>5.7000000000000002E-2</v>
      </c>
      <c r="K271" s="15"/>
      <c r="N271" s="38"/>
      <c r="O271" s="31">
        <f ca="1">IF(H271="","",J271*(1/INDIRECT($H271))/INDEX('Fixed inputs'!$D$81:$D$85,MATCH($C271,'Fixed inputs'!$B$81:$B$85,0)))</f>
        <v>0.70621687672488831</v>
      </c>
      <c r="P271" s="32" t="str">
        <f ca="1">IF(L271="","",N271*(1/(INDIRECT($L271))/INDEX('Fixed inputs'!$D$81:$D$85,MATCH($C271,'Fixed inputs'!$B$81:$B$85,0))))</f>
        <v/>
      </c>
      <c r="Q271" s="36">
        <f t="shared" ca="1" si="47"/>
        <v>0.70621687672488831</v>
      </c>
      <c r="R271" s="8"/>
      <c r="V271" s="32"/>
    </row>
    <row r="272" spans="3:22" x14ac:dyDescent="0.6">
      <c r="C272" s="22" t="s">
        <v>6</v>
      </c>
      <c r="D272" s="23" t="s">
        <v>50</v>
      </c>
      <c r="E272" s="23">
        <f t="shared" ref="E272:F272" si="55">E204</f>
        <v>2032</v>
      </c>
      <c r="F272" s="24" t="str">
        <f t="shared" si="55"/>
        <v>Q1</v>
      </c>
      <c r="G272" s="15" t="s">
        <v>56</v>
      </c>
      <c r="H272" s="5" t="s">
        <v>89</v>
      </c>
      <c r="I272" s="5" t="s">
        <v>54</v>
      </c>
      <c r="J272" s="42">
        <v>5.7000000000000002E-2</v>
      </c>
      <c r="K272" s="15"/>
      <c r="N272" s="38"/>
      <c r="O272" s="31">
        <f ca="1">IF(H272="","",J272*(1/INDIRECT($H272))/INDEX('Fixed inputs'!$D$81:$D$85,MATCH($C272,'Fixed inputs'!$B$81:$B$85,0)))</f>
        <v>0.70621687672488831</v>
      </c>
      <c r="P272" s="32" t="str">
        <f ca="1">IF(L272="","",N272*(1/(INDIRECT($L272))/INDEX('Fixed inputs'!$D$81:$D$85,MATCH($C272,'Fixed inputs'!$B$81:$B$85,0))))</f>
        <v/>
      </c>
      <c r="Q272" s="36">
        <f t="shared" ca="1" si="47"/>
        <v>0.70621687672488831</v>
      </c>
      <c r="R272" s="8"/>
      <c r="V272" s="32"/>
    </row>
    <row r="273" spans="3:22" x14ac:dyDescent="0.6">
      <c r="C273" s="22" t="s">
        <v>6</v>
      </c>
      <c r="D273" s="23" t="s">
        <v>50</v>
      </c>
      <c r="E273" s="23">
        <f t="shared" ref="E273:F273" si="56">E205</f>
        <v>2032</v>
      </c>
      <c r="F273" s="24" t="str">
        <f t="shared" si="56"/>
        <v>Q2</v>
      </c>
      <c r="G273" s="15" t="s">
        <v>56</v>
      </c>
      <c r="H273" s="5" t="s">
        <v>89</v>
      </c>
      <c r="I273" s="5" t="s">
        <v>54</v>
      </c>
      <c r="J273" s="42">
        <v>5.7000000000000002E-2</v>
      </c>
      <c r="K273" s="15"/>
      <c r="N273" s="38"/>
      <c r="O273" s="31">
        <f ca="1">IF(H273="","",J273*(1/INDIRECT($H273))/INDEX('Fixed inputs'!$D$81:$D$85,MATCH($C273,'Fixed inputs'!$B$81:$B$85,0)))</f>
        <v>0.70621687672488831</v>
      </c>
      <c r="P273" s="32" t="str">
        <f ca="1">IF(L273="","",N273*(1/(INDIRECT($L273))/INDEX('Fixed inputs'!$D$81:$D$85,MATCH($C273,'Fixed inputs'!$B$81:$B$85,0))))</f>
        <v/>
      </c>
      <c r="Q273" s="36">
        <f t="shared" ca="1" si="47"/>
        <v>0.70621687672488831</v>
      </c>
      <c r="R273" s="8"/>
      <c r="V273" s="32"/>
    </row>
    <row r="274" spans="3:22" x14ac:dyDescent="0.6">
      <c r="C274" s="22" t="s">
        <v>6</v>
      </c>
      <c r="D274" s="23" t="s">
        <v>50</v>
      </c>
      <c r="E274" s="23">
        <f t="shared" ref="E274:F274" si="57">E206</f>
        <v>2032</v>
      </c>
      <c r="F274" s="24" t="str">
        <f t="shared" si="57"/>
        <v>Q3</v>
      </c>
      <c r="G274" s="15" t="s">
        <v>56</v>
      </c>
      <c r="H274" s="5" t="s">
        <v>89</v>
      </c>
      <c r="I274" s="5" t="s">
        <v>54</v>
      </c>
      <c r="J274" s="42">
        <v>5.7000000000000002E-2</v>
      </c>
      <c r="K274" s="15"/>
      <c r="N274" s="38"/>
      <c r="O274" s="31">
        <f ca="1">IF(H274="","",J274*(1/INDIRECT($H274))/INDEX('Fixed inputs'!$D$81:$D$85,MATCH($C274,'Fixed inputs'!$B$81:$B$85,0)))</f>
        <v>0.70621687672488831</v>
      </c>
      <c r="P274" s="32" t="str">
        <f ca="1">IF(L274="","",N274*(1/(INDIRECT($L274))/INDEX('Fixed inputs'!$D$81:$D$85,MATCH($C274,'Fixed inputs'!$B$81:$B$85,0))))</f>
        <v/>
      </c>
      <c r="Q274" s="36">
        <f t="shared" ca="1" si="47"/>
        <v>0.70621687672488831</v>
      </c>
      <c r="R274" s="8"/>
      <c r="V274" s="32"/>
    </row>
    <row r="275" spans="3:22" x14ac:dyDescent="0.6">
      <c r="C275" s="22" t="s">
        <v>6</v>
      </c>
      <c r="D275" s="23" t="s">
        <v>50</v>
      </c>
      <c r="E275" s="23">
        <f t="shared" ref="E275:F275" si="58">E207</f>
        <v>2032</v>
      </c>
      <c r="F275" s="24" t="str">
        <f t="shared" si="58"/>
        <v>Q4</v>
      </c>
      <c r="G275" s="15" t="s">
        <v>56</v>
      </c>
      <c r="H275" s="5" t="s">
        <v>89</v>
      </c>
      <c r="I275" s="5" t="s">
        <v>54</v>
      </c>
      <c r="J275" s="42">
        <v>5.7000000000000002E-2</v>
      </c>
      <c r="K275" s="15"/>
      <c r="N275" s="38"/>
      <c r="O275" s="31">
        <f ca="1">IF(H275="","",J275*(1/INDIRECT($H275))/INDEX('Fixed inputs'!$D$81:$D$85,MATCH($C275,'Fixed inputs'!$B$81:$B$85,0)))</f>
        <v>0.70621687672488831</v>
      </c>
      <c r="P275" s="32" t="str">
        <f ca="1">IF(L275="","",N275*(1/(INDIRECT($L275))/INDEX('Fixed inputs'!$D$81:$D$85,MATCH($C275,'Fixed inputs'!$B$81:$B$85,0))))</f>
        <v/>
      </c>
      <c r="Q275" s="36">
        <f t="shared" ca="1" si="47"/>
        <v>0.70621687672488831</v>
      </c>
      <c r="R275" s="8"/>
      <c r="V275" s="32"/>
    </row>
    <row r="276" spans="3:22" x14ac:dyDescent="0.6">
      <c r="C276" s="22" t="s">
        <v>6</v>
      </c>
      <c r="D276" s="23" t="s">
        <v>50</v>
      </c>
      <c r="E276" s="23">
        <f t="shared" ref="E276:F276" si="59">E208</f>
        <v>2033</v>
      </c>
      <c r="F276" s="24" t="str">
        <f t="shared" si="59"/>
        <v>Q1</v>
      </c>
      <c r="G276" s="15" t="s">
        <v>56</v>
      </c>
      <c r="H276" s="5" t="s">
        <v>89</v>
      </c>
      <c r="I276" s="5" t="s">
        <v>54</v>
      </c>
      <c r="J276" s="42">
        <v>5.7000000000000002E-2</v>
      </c>
      <c r="K276" s="15"/>
      <c r="N276" s="38"/>
      <c r="O276" s="31">
        <f ca="1">IF(H276="","",J276*(1/INDIRECT($H276))/INDEX('Fixed inputs'!$D$81:$D$85,MATCH($C276,'Fixed inputs'!$B$81:$B$85,0)))</f>
        <v>0.70621687672488831</v>
      </c>
      <c r="P276" s="32" t="str">
        <f ca="1">IF(L276="","",N276*(1/(INDIRECT($L276))/INDEX('Fixed inputs'!$D$81:$D$85,MATCH($C276,'Fixed inputs'!$B$81:$B$85,0))))</f>
        <v/>
      </c>
      <c r="Q276" s="36">
        <f t="shared" ca="1" si="47"/>
        <v>0.70621687672488831</v>
      </c>
      <c r="R276" s="8"/>
      <c r="V276" s="32"/>
    </row>
    <row r="277" spans="3:22" x14ac:dyDescent="0.6">
      <c r="C277" s="22" t="s">
        <v>6</v>
      </c>
      <c r="D277" s="23" t="s">
        <v>50</v>
      </c>
      <c r="E277" s="23">
        <f t="shared" ref="E277:F277" si="60">E209</f>
        <v>2033</v>
      </c>
      <c r="F277" s="24" t="str">
        <f t="shared" si="60"/>
        <v>Q2</v>
      </c>
      <c r="G277" s="15" t="s">
        <v>56</v>
      </c>
      <c r="H277" s="5" t="s">
        <v>89</v>
      </c>
      <c r="I277" s="5" t="s">
        <v>54</v>
      </c>
      <c r="J277" s="42">
        <v>5.7000000000000002E-2</v>
      </c>
      <c r="K277" s="15"/>
      <c r="N277" s="38"/>
      <c r="O277" s="31">
        <f ca="1">IF(H277="","",J277*(1/INDIRECT($H277))/INDEX('Fixed inputs'!$D$81:$D$85,MATCH($C277,'Fixed inputs'!$B$81:$B$85,0)))</f>
        <v>0.70621687672488831</v>
      </c>
      <c r="P277" s="32" t="str">
        <f ca="1">IF(L277="","",N277*(1/(INDIRECT($L277))/INDEX('Fixed inputs'!$D$81:$D$85,MATCH($C277,'Fixed inputs'!$B$81:$B$85,0))))</f>
        <v/>
      </c>
      <c r="Q277" s="36">
        <f t="shared" ca="1" si="47"/>
        <v>0.70621687672488831</v>
      </c>
      <c r="R277" s="8"/>
      <c r="V277" s="32"/>
    </row>
    <row r="278" spans="3:22" x14ac:dyDescent="0.6">
      <c r="C278" s="22" t="s">
        <v>6</v>
      </c>
      <c r="D278" s="23" t="s">
        <v>50</v>
      </c>
      <c r="E278" s="23">
        <f t="shared" ref="E278:F278" si="61">E210</f>
        <v>2033</v>
      </c>
      <c r="F278" s="24" t="str">
        <f t="shared" si="61"/>
        <v>Q3</v>
      </c>
      <c r="G278" s="15" t="s">
        <v>56</v>
      </c>
      <c r="H278" s="5" t="s">
        <v>89</v>
      </c>
      <c r="I278" s="5" t="s">
        <v>54</v>
      </c>
      <c r="J278" s="42">
        <v>5.7000000000000002E-2</v>
      </c>
      <c r="K278" s="15"/>
      <c r="N278" s="38"/>
      <c r="O278" s="31">
        <f ca="1">IF(H278="","",J278*(1/INDIRECT($H278))/INDEX('Fixed inputs'!$D$81:$D$85,MATCH($C278,'Fixed inputs'!$B$81:$B$85,0)))</f>
        <v>0.70621687672488831</v>
      </c>
      <c r="P278" s="32" t="str">
        <f ca="1">IF(L278="","",N278*(1/(INDIRECT($L278))/INDEX('Fixed inputs'!$D$81:$D$85,MATCH($C278,'Fixed inputs'!$B$81:$B$85,0))))</f>
        <v/>
      </c>
      <c r="Q278" s="36">
        <f t="shared" ca="1" si="47"/>
        <v>0.70621687672488831</v>
      </c>
      <c r="R278" s="8"/>
      <c r="V278" s="32"/>
    </row>
    <row r="279" spans="3:22" x14ac:dyDescent="0.6">
      <c r="C279" s="25" t="s">
        <v>6</v>
      </c>
      <c r="D279" s="20" t="s">
        <v>50</v>
      </c>
      <c r="E279" s="20">
        <f t="shared" ref="E279:F298" si="62">E211</f>
        <v>2033</v>
      </c>
      <c r="F279" s="26" t="str">
        <f t="shared" si="62"/>
        <v>Q4</v>
      </c>
      <c r="G279" s="12" t="s">
        <v>56</v>
      </c>
      <c r="H279" s="16" t="s">
        <v>89</v>
      </c>
      <c r="I279" s="16" t="s">
        <v>54</v>
      </c>
      <c r="J279" s="43">
        <v>5.7000000000000002E-2</v>
      </c>
      <c r="K279" s="12"/>
      <c r="L279" s="16"/>
      <c r="M279" s="16"/>
      <c r="N279" s="39"/>
      <c r="O279" s="34">
        <f ca="1">IF(H279="","",J279*(1/INDIRECT($H279))/INDEX('Fixed inputs'!$D$81:$D$85,MATCH($C279,'Fixed inputs'!$B$81:$B$85,0)))</f>
        <v>0.70621687672488831</v>
      </c>
      <c r="P279" s="21" t="str">
        <f ca="1">IF(L279="","",N279*(1/(INDIRECT($L279))/INDEX('Fixed inputs'!$D$81:$D$85,MATCH($C279,'Fixed inputs'!$B$81:$B$85,0))))</f>
        <v/>
      </c>
      <c r="Q279" s="37">
        <f t="shared" ca="1" si="47"/>
        <v>0.70621687672488831</v>
      </c>
      <c r="R279" s="8"/>
      <c r="V279" s="32"/>
    </row>
    <row r="280" spans="3:22" x14ac:dyDescent="0.6">
      <c r="C280" s="22" t="s">
        <v>6</v>
      </c>
      <c r="D280" s="23" t="s">
        <v>57</v>
      </c>
      <c r="E280" s="23">
        <f t="shared" si="62"/>
        <v>2017</v>
      </c>
      <c r="F280" s="24" t="str">
        <f t="shared" si="62"/>
        <v>Q1</v>
      </c>
      <c r="G280" s="15" t="s">
        <v>58</v>
      </c>
      <c r="H280" s="5" t="s">
        <v>89</v>
      </c>
      <c r="I280" s="5" t="s">
        <v>54</v>
      </c>
      <c r="J280" s="42">
        <v>8.9415958333333313E-3</v>
      </c>
      <c r="K280" s="15"/>
      <c r="N280" s="38"/>
      <c r="O280" s="54">
        <f ca="1">IF(H280="","",J280*(1/INDIRECT($H280))/INDEX('Fixed inputs'!$D$81:$D$85,MATCH($C280,'Fixed inputs'!$B$81:$B$85,0)))</f>
        <v>0.11078431372549018</v>
      </c>
      <c r="P280" s="55" t="str">
        <f ca="1">IF(L280="","",N280*(1/(INDIRECT($L280))/INDEX('Fixed inputs'!$D$81:$D$85,MATCH($C280,'Fixed inputs'!$B$81:$B$85,0))))</f>
        <v/>
      </c>
      <c r="Q280" s="57">
        <f t="shared" ca="1" si="47"/>
        <v>0</v>
      </c>
      <c r="R280" s="8"/>
      <c r="V280" s="32"/>
    </row>
    <row r="281" spans="3:22" x14ac:dyDescent="0.6">
      <c r="C281" s="22" t="s">
        <v>6</v>
      </c>
      <c r="D281" s="23" t="s">
        <v>57</v>
      </c>
      <c r="E281" s="23">
        <f t="shared" si="62"/>
        <v>2017</v>
      </c>
      <c r="F281" s="24" t="str">
        <f t="shared" si="62"/>
        <v>Q2</v>
      </c>
      <c r="G281" s="15" t="s">
        <v>58</v>
      </c>
      <c r="H281" s="5" t="s">
        <v>89</v>
      </c>
      <c r="I281" s="5" t="s">
        <v>54</v>
      </c>
      <c r="J281" s="42">
        <v>8.9415958333333313E-3</v>
      </c>
      <c r="K281" s="15"/>
      <c r="N281" s="38"/>
      <c r="O281" s="31">
        <f ca="1">IF(H281="","",J281*(1/INDIRECT($H281))/INDEX('Fixed inputs'!$D$81:$D$85,MATCH($C281,'Fixed inputs'!$B$81:$B$85,0)))</f>
        <v>0.11078431372549018</v>
      </c>
      <c r="P281" s="32" t="str">
        <f ca="1">IF(L281="","",N281*(1/(INDIRECT($L281))/INDEX('Fixed inputs'!$D$81:$D$85,MATCH($C281,'Fixed inputs'!$B$81:$B$85,0))))</f>
        <v/>
      </c>
      <c r="Q281" s="36">
        <f t="shared" ca="1" si="47"/>
        <v>0</v>
      </c>
      <c r="R281" s="8"/>
      <c r="V281" s="32"/>
    </row>
    <row r="282" spans="3:22" x14ac:dyDescent="0.6">
      <c r="C282" s="22" t="s">
        <v>6</v>
      </c>
      <c r="D282" s="23" t="s">
        <v>57</v>
      </c>
      <c r="E282" s="23">
        <f t="shared" si="62"/>
        <v>2017</v>
      </c>
      <c r="F282" s="24" t="str">
        <f t="shared" si="62"/>
        <v>Q3</v>
      </c>
      <c r="G282" s="15" t="s">
        <v>58</v>
      </c>
      <c r="H282" s="5" t="s">
        <v>89</v>
      </c>
      <c r="I282" s="5" t="s">
        <v>54</v>
      </c>
      <c r="J282" s="42">
        <v>8.9415958333333313E-3</v>
      </c>
      <c r="K282" s="15"/>
      <c r="N282" s="38"/>
      <c r="O282" s="31">
        <f ca="1">IF(H282="","",J282*(1/INDIRECT($H282))/INDEX('Fixed inputs'!$D$81:$D$85,MATCH($C282,'Fixed inputs'!$B$81:$B$85,0)))</f>
        <v>0.11078431372549018</v>
      </c>
      <c r="P282" s="32" t="str">
        <f ca="1">IF(L282="","",N282*(1/(INDIRECT($L282))/INDEX('Fixed inputs'!$D$81:$D$85,MATCH($C282,'Fixed inputs'!$B$81:$B$85,0))))</f>
        <v/>
      </c>
      <c r="Q282" s="36">
        <f t="shared" ca="1" si="47"/>
        <v>0</v>
      </c>
      <c r="R282" s="8"/>
      <c r="V282" s="32"/>
    </row>
    <row r="283" spans="3:22" x14ac:dyDescent="0.6">
      <c r="C283" s="22" t="s">
        <v>6</v>
      </c>
      <c r="D283" s="23" t="s">
        <v>57</v>
      </c>
      <c r="E283" s="23">
        <f t="shared" si="62"/>
        <v>2017</v>
      </c>
      <c r="F283" s="24" t="str">
        <f t="shared" si="62"/>
        <v>Q4</v>
      </c>
      <c r="G283" s="15" t="s">
        <v>58</v>
      </c>
      <c r="H283" s="5" t="s">
        <v>89</v>
      </c>
      <c r="I283" s="5" t="s">
        <v>54</v>
      </c>
      <c r="J283" s="42">
        <v>8.9415958333333313E-3</v>
      </c>
      <c r="K283" s="15"/>
      <c r="N283" s="38"/>
      <c r="O283" s="31">
        <f ca="1">IF(H283="","",J283*(1/INDIRECT($H283))/INDEX('Fixed inputs'!$D$81:$D$85,MATCH($C283,'Fixed inputs'!$B$81:$B$85,0)))</f>
        <v>0.11078431372549018</v>
      </c>
      <c r="P283" s="32" t="str">
        <f ca="1">IF(L283="","",N283*(1/(INDIRECT($L283))/INDEX('Fixed inputs'!$D$81:$D$85,MATCH($C283,'Fixed inputs'!$B$81:$B$85,0))))</f>
        <v/>
      </c>
      <c r="Q283" s="36">
        <f t="shared" ca="1" si="47"/>
        <v>0</v>
      </c>
      <c r="R283" s="8"/>
      <c r="V283" s="32"/>
    </row>
    <row r="284" spans="3:22" x14ac:dyDescent="0.6">
      <c r="C284" s="22" t="s">
        <v>6</v>
      </c>
      <c r="D284" s="23" t="s">
        <v>57</v>
      </c>
      <c r="E284" s="23">
        <f t="shared" si="62"/>
        <v>2018</v>
      </c>
      <c r="F284" s="24" t="str">
        <f t="shared" si="62"/>
        <v>Q1</v>
      </c>
      <c r="G284" s="15" t="s">
        <v>58</v>
      </c>
      <c r="H284" s="5" t="s">
        <v>89</v>
      </c>
      <c r="I284" s="5" t="s">
        <v>54</v>
      </c>
      <c r="J284" s="42">
        <v>8.9415958333333313E-3</v>
      </c>
      <c r="K284" s="15"/>
      <c r="N284" s="38"/>
      <c r="O284" s="31">
        <f ca="1">IF(H284="","",J284*(1/INDIRECT($H284))/INDEX('Fixed inputs'!$D$81:$D$85,MATCH($C284,'Fixed inputs'!$B$81:$B$85,0)))</f>
        <v>0.11078431372549018</v>
      </c>
      <c r="P284" s="32" t="str">
        <f ca="1">IF(L284="","",N284*(1/(INDIRECT($L284))/INDEX('Fixed inputs'!$D$81:$D$85,MATCH($C284,'Fixed inputs'!$B$81:$B$85,0))))</f>
        <v/>
      </c>
      <c r="Q284" s="36">
        <f t="shared" ca="1" si="47"/>
        <v>0</v>
      </c>
      <c r="R284" s="8"/>
      <c r="V284" s="32"/>
    </row>
    <row r="285" spans="3:22" x14ac:dyDescent="0.6">
      <c r="C285" s="22" t="s">
        <v>6</v>
      </c>
      <c r="D285" s="23" t="s">
        <v>57</v>
      </c>
      <c r="E285" s="23">
        <f t="shared" si="62"/>
        <v>2018</v>
      </c>
      <c r="F285" s="24" t="str">
        <f t="shared" si="62"/>
        <v>Q2</v>
      </c>
      <c r="G285" s="15" t="s">
        <v>58</v>
      </c>
      <c r="H285" s="5" t="s">
        <v>89</v>
      </c>
      <c r="I285" s="5" t="s">
        <v>54</v>
      </c>
      <c r="J285" s="42">
        <v>8.9415958333333313E-3</v>
      </c>
      <c r="K285" s="15"/>
      <c r="N285" s="38"/>
      <c r="O285" s="31">
        <f ca="1">IF(H285="","",J285*(1/INDIRECT($H285))/INDEX('Fixed inputs'!$D$81:$D$85,MATCH($C285,'Fixed inputs'!$B$81:$B$85,0)))</f>
        <v>0.11078431372549018</v>
      </c>
      <c r="P285" s="32" t="str">
        <f ca="1">IF(L285="","",N285*(1/(INDIRECT($L285))/INDEX('Fixed inputs'!$D$81:$D$85,MATCH($C285,'Fixed inputs'!$B$81:$B$85,0))))</f>
        <v/>
      </c>
      <c r="Q285" s="36">
        <f t="shared" ca="1" si="47"/>
        <v>0</v>
      </c>
      <c r="R285" s="8"/>
      <c r="V285" s="32"/>
    </row>
    <row r="286" spans="3:22" x14ac:dyDescent="0.6">
      <c r="C286" s="22" t="s">
        <v>6</v>
      </c>
      <c r="D286" s="23" t="s">
        <v>57</v>
      </c>
      <c r="E286" s="23">
        <f t="shared" si="62"/>
        <v>2018</v>
      </c>
      <c r="F286" s="24" t="str">
        <f t="shared" si="62"/>
        <v>Q3</v>
      </c>
      <c r="G286" s="15" t="s">
        <v>58</v>
      </c>
      <c r="H286" s="5" t="s">
        <v>89</v>
      </c>
      <c r="I286" s="5" t="s">
        <v>54</v>
      </c>
      <c r="J286" s="42">
        <v>8.9415958333333313E-3</v>
      </c>
      <c r="K286" s="15"/>
      <c r="N286" s="38"/>
      <c r="O286" s="31">
        <f ca="1">IF(H286="","",J286*(1/INDIRECT($H286))/INDEX('Fixed inputs'!$D$81:$D$85,MATCH($C286,'Fixed inputs'!$B$81:$B$85,0)))</f>
        <v>0.11078431372549018</v>
      </c>
      <c r="P286" s="32" t="str">
        <f ca="1">IF(L286="","",N286*(1/(INDIRECT($L286))/INDEX('Fixed inputs'!$D$81:$D$85,MATCH($C286,'Fixed inputs'!$B$81:$B$85,0))))</f>
        <v/>
      </c>
      <c r="Q286" s="36">
        <f t="shared" ca="1" si="47"/>
        <v>0</v>
      </c>
      <c r="R286" s="8"/>
      <c r="V286" s="32"/>
    </row>
    <row r="287" spans="3:22" x14ac:dyDescent="0.6">
      <c r="C287" s="22" t="s">
        <v>6</v>
      </c>
      <c r="D287" s="23" t="s">
        <v>57</v>
      </c>
      <c r="E287" s="23">
        <f t="shared" si="62"/>
        <v>2018</v>
      </c>
      <c r="F287" s="24" t="str">
        <f t="shared" si="62"/>
        <v>Q4</v>
      </c>
      <c r="G287" s="15" t="s">
        <v>58</v>
      </c>
      <c r="H287" s="5" t="s">
        <v>89</v>
      </c>
      <c r="I287" s="5" t="s">
        <v>54</v>
      </c>
      <c r="J287" s="42">
        <v>8.9415958333333313E-3</v>
      </c>
      <c r="K287" s="15"/>
      <c r="N287" s="38"/>
      <c r="O287" s="31">
        <f ca="1">IF(H287="","",J287*(1/INDIRECT($H287))/INDEX('Fixed inputs'!$D$81:$D$85,MATCH($C287,'Fixed inputs'!$B$81:$B$85,0)))</f>
        <v>0.11078431372549018</v>
      </c>
      <c r="P287" s="32" t="str">
        <f ca="1">IF(L287="","",N287*(1/(INDIRECT($L287))/INDEX('Fixed inputs'!$D$81:$D$85,MATCH($C287,'Fixed inputs'!$B$81:$B$85,0))))</f>
        <v/>
      </c>
      <c r="Q287" s="36">
        <f t="shared" ca="1" si="47"/>
        <v>0</v>
      </c>
      <c r="R287" s="8"/>
      <c r="V287" s="32"/>
    </row>
    <row r="288" spans="3:22" x14ac:dyDescent="0.6">
      <c r="C288" s="22" t="s">
        <v>6</v>
      </c>
      <c r="D288" s="23" t="s">
        <v>57</v>
      </c>
      <c r="E288" s="23">
        <f t="shared" si="62"/>
        <v>2019</v>
      </c>
      <c r="F288" s="24" t="str">
        <f t="shared" si="62"/>
        <v>Q1</v>
      </c>
      <c r="G288" s="15" t="s">
        <v>58</v>
      </c>
      <c r="H288" s="5" t="s">
        <v>89</v>
      </c>
      <c r="I288" s="5" t="s">
        <v>54</v>
      </c>
      <c r="J288" s="42">
        <v>8.9415958333333313E-3</v>
      </c>
      <c r="K288" s="15"/>
      <c r="N288" s="38"/>
      <c r="O288" s="31">
        <f ca="1">IF(H288="","",J288*(1/INDIRECT($H288))/INDEX('Fixed inputs'!$D$81:$D$85,MATCH($C288,'Fixed inputs'!$B$81:$B$85,0)))</f>
        <v>0.11078431372549018</v>
      </c>
      <c r="P288" s="32" t="str">
        <f ca="1">IF(L288="","",N288*(1/(INDIRECT($L288))/INDEX('Fixed inputs'!$D$81:$D$85,MATCH($C288,'Fixed inputs'!$B$81:$B$85,0))))</f>
        <v/>
      </c>
      <c r="Q288" s="36">
        <f t="shared" ca="1" si="47"/>
        <v>0</v>
      </c>
      <c r="R288" s="8"/>
      <c r="V288" s="32"/>
    </row>
    <row r="289" spans="3:22" x14ac:dyDescent="0.6">
      <c r="C289" s="22" t="s">
        <v>6</v>
      </c>
      <c r="D289" s="23" t="s">
        <v>57</v>
      </c>
      <c r="E289" s="23">
        <f t="shared" si="62"/>
        <v>2019</v>
      </c>
      <c r="F289" s="24" t="str">
        <f t="shared" si="62"/>
        <v>Q2</v>
      </c>
      <c r="G289" s="15" t="s">
        <v>58</v>
      </c>
      <c r="H289" s="5" t="s">
        <v>89</v>
      </c>
      <c r="I289" s="5" t="s">
        <v>54</v>
      </c>
      <c r="J289" s="42">
        <v>8.9415958333333313E-3</v>
      </c>
      <c r="K289" s="15"/>
      <c r="N289" s="38"/>
      <c r="O289" s="31">
        <f ca="1">IF(H289="","",J289*(1/INDIRECT($H289))/INDEX('Fixed inputs'!$D$81:$D$85,MATCH($C289,'Fixed inputs'!$B$81:$B$85,0)))</f>
        <v>0.11078431372549018</v>
      </c>
      <c r="P289" s="32" t="str">
        <f ca="1">IF(L289="","",N289*(1/(INDIRECT($L289))/INDEX('Fixed inputs'!$D$81:$D$85,MATCH($C289,'Fixed inputs'!$B$81:$B$85,0))))</f>
        <v/>
      </c>
      <c r="Q289" s="36">
        <f t="shared" ca="1" si="47"/>
        <v>0</v>
      </c>
      <c r="R289" s="8"/>
      <c r="V289" s="32"/>
    </row>
    <row r="290" spans="3:22" x14ac:dyDescent="0.6">
      <c r="C290" s="22" t="s">
        <v>6</v>
      </c>
      <c r="D290" s="23" t="s">
        <v>57</v>
      </c>
      <c r="E290" s="23">
        <f t="shared" si="62"/>
        <v>2019</v>
      </c>
      <c r="F290" s="24" t="str">
        <f t="shared" si="62"/>
        <v>Q3</v>
      </c>
      <c r="G290" s="15" t="s">
        <v>58</v>
      </c>
      <c r="H290" s="5" t="s">
        <v>89</v>
      </c>
      <c r="I290" s="5" t="s">
        <v>54</v>
      </c>
      <c r="J290" s="42">
        <v>8.9415958333333313E-3</v>
      </c>
      <c r="K290" s="15"/>
      <c r="N290" s="38"/>
      <c r="O290" s="31">
        <f ca="1">IF(H290="","",J290*(1/INDIRECT($H290))/INDEX('Fixed inputs'!$D$81:$D$85,MATCH($C290,'Fixed inputs'!$B$81:$B$85,0)))</f>
        <v>0.11078431372549018</v>
      </c>
      <c r="P290" s="32" t="str">
        <f ca="1">IF(L290="","",N290*(1/(INDIRECT($L290))/INDEX('Fixed inputs'!$D$81:$D$85,MATCH($C290,'Fixed inputs'!$B$81:$B$85,0))))</f>
        <v/>
      </c>
      <c r="Q290" s="36">
        <f t="shared" ca="1" si="47"/>
        <v>0</v>
      </c>
      <c r="R290" s="8"/>
      <c r="V290" s="32"/>
    </row>
    <row r="291" spans="3:22" x14ac:dyDescent="0.6">
      <c r="C291" s="22" t="s">
        <v>6</v>
      </c>
      <c r="D291" s="23" t="s">
        <v>57</v>
      </c>
      <c r="E291" s="23">
        <f t="shared" si="62"/>
        <v>2019</v>
      </c>
      <c r="F291" s="24" t="str">
        <f t="shared" si="62"/>
        <v>Q4</v>
      </c>
      <c r="G291" s="15" t="s">
        <v>58</v>
      </c>
      <c r="H291" s="5" t="s">
        <v>89</v>
      </c>
      <c r="I291" s="5" t="s">
        <v>54</v>
      </c>
      <c r="J291" s="42">
        <v>8.9415958333333313E-3</v>
      </c>
      <c r="K291" s="15"/>
      <c r="N291" s="38"/>
      <c r="O291" s="31">
        <f ca="1">IF(H291="","",J291*(1/INDIRECT($H291))/INDEX('Fixed inputs'!$D$81:$D$85,MATCH($C291,'Fixed inputs'!$B$81:$B$85,0)))</f>
        <v>0.11078431372549018</v>
      </c>
      <c r="P291" s="32" t="str">
        <f ca="1">IF(L291="","",N291*(1/(INDIRECT($L291))/INDEX('Fixed inputs'!$D$81:$D$85,MATCH($C291,'Fixed inputs'!$B$81:$B$85,0))))</f>
        <v/>
      </c>
      <c r="Q291" s="36">
        <f t="shared" ca="1" si="47"/>
        <v>0</v>
      </c>
      <c r="R291" s="8"/>
      <c r="V291" s="32"/>
    </row>
    <row r="292" spans="3:22" x14ac:dyDescent="0.6">
      <c r="C292" s="22" t="s">
        <v>6</v>
      </c>
      <c r="D292" s="23" t="s">
        <v>57</v>
      </c>
      <c r="E292" s="23">
        <f t="shared" si="62"/>
        <v>2020</v>
      </c>
      <c r="F292" s="24" t="str">
        <f t="shared" si="62"/>
        <v>Q1</v>
      </c>
      <c r="G292" s="15" t="s">
        <v>58</v>
      </c>
      <c r="H292" s="5" t="s">
        <v>89</v>
      </c>
      <c r="I292" s="5" t="s">
        <v>54</v>
      </c>
      <c r="J292" s="42">
        <v>8.9415958333333313E-3</v>
      </c>
      <c r="K292" s="15"/>
      <c r="N292" s="38"/>
      <c r="O292" s="31">
        <f ca="1">IF(H292="","",J292*(1/INDIRECT($H292))/INDEX('Fixed inputs'!$D$81:$D$85,MATCH($C292,'Fixed inputs'!$B$81:$B$85,0)))</f>
        <v>0.11078431372549018</v>
      </c>
      <c r="P292" s="32" t="str">
        <f ca="1">IF(L292="","",N292*(1/(INDIRECT($L292))/INDEX('Fixed inputs'!$D$81:$D$85,MATCH($C292,'Fixed inputs'!$B$81:$B$85,0))))</f>
        <v/>
      </c>
      <c r="Q292" s="36">
        <f t="shared" ca="1" si="47"/>
        <v>0</v>
      </c>
      <c r="R292" s="8"/>
      <c r="V292" s="32"/>
    </row>
    <row r="293" spans="3:22" x14ac:dyDescent="0.6">
      <c r="C293" s="22" t="s">
        <v>6</v>
      </c>
      <c r="D293" s="23" t="s">
        <v>57</v>
      </c>
      <c r="E293" s="23">
        <f t="shared" si="62"/>
        <v>2020</v>
      </c>
      <c r="F293" s="24" t="str">
        <f t="shared" si="62"/>
        <v>Q2</v>
      </c>
      <c r="G293" s="15" t="s">
        <v>58</v>
      </c>
      <c r="H293" s="5" t="s">
        <v>89</v>
      </c>
      <c r="I293" s="5" t="s">
        <v>54</v>
      </c>
      <c r="J293" s="42">
        <v>8.9415958333333313E-3</v>
      </c>
      <c r="K293" s="15"/>
      <c r="N293" s="38"/>
      <c r="O293" s="31">
        <f ca="1">IF(H293="","",J293*(1/INDIRECT($H293))/INDEX('Fixed inputs'!$D$81:$D$85,MATCH($C293,'Fixed inputs'!$B$81:$B$85,0)))</f>
        <v>0.11078431372549018</v>
      </c>
      <c r="P293" s="32" t="str">
        <f ca="1">IF(L293="","",N293*(1/(INDIRECT($L293))/INDEX('Fixed inputs'!$D$81:$D$85,MATCH($C293,'Fixed inputs'!$B$81:$B$85,0))))</f>
        <v/>
      </c>
      <c r="Q293" s="36">
        <f t="shared" ca="1" si="47"/>
        <v>0</v>
      </c>
      <c r="R293" s="8"/>
      <c r="V293" s="32"/>
    </row>
    <row r="294" spans="3:22" x14ac:dyDescent="0.6">
      <c r="C294" s="22" t="s">
        <v>6</v>
      </c>
      <c r="D294" s="23" t="s">
        <v>57</v>
      </c>
      <c r="E294" s="23">
        <f t="shared" si="62"/>
        <v>2020</v>
      </c>
      <c r="F294" s="24" t="str">
        <f t="shared" si="62"/>
        <v>Q3</v>
      </c>
      <c r="G294" s="15" t="s">
        <v>58</v>
      </c>
      <c r="H294" s="5" t="s">
        <v>89</v>
      </c>
      <c r="I294" s="5" t="s">
        <v>54</v>
      </c>
      <c r="J294" s="42">
        <v>8.9415958333333313E-3</v>
      </c>
      <c r="K294" s="15"/>
      <c r="N294" s="38"/>
      <c r="O294" s="31">
        <f ca="1">IF(H294="","",J294*(1/INDIRECT($H294))/INDEX('Fixed inputs'!$D$81:$D$85,MATCH($C294,'Fixed inputs'!$B$81:$B$85,0)))</f>
        <v>0.11078431372549018</v>
      </c>
      <c r="P294" s="32" t="str">
        <f ca="1">IF(L294="","",N294*(1/(INDIRECT($L294))/INDEX('Fixed inputs'!$D$81:$D$85,MATCH($C294,'Fixed inputs'!$B$81:$B$85,0))))</f>
        <v/>
      </c>
      <c r="Q294" s="36">
        <f t="shared" ca="1" si="47"/>
        <v>0</v>
      </c>
      <c r="R294" s="8"/>
      <c r="V294" s="32"/>
    </row>
    <row r="295" spans="3:22" x14ac:dyDescent="0.6">
      <c r="C295" s="22" t="s">
        <v>6</v>
      </c>
      <c r="D295" s="23" t="s">
        <v>57</v>
      </c>
      <c r="E295" s="23">
        <f t="shared" si="62"/>
        <v>2020</v>
      </c>
      <c r="F295" s="24" t="str">
        <f t="shared" si="62"/>
        <v>Q4</v>
      </c>
      <c r="G295" s="15" t="s">
        <v>58</v>
      </c>
      <c r="H295" s="5" t="s">
        <v>89</v>
      </c>
      <c r="I295" s="5" t="s">
        <v>54</v>
      </c>
      <c r="J295" s="42">
        <v>8.9415958333333313E-3</v>
      </c>
      <c r="K295" s="15"/>
      <c r="N295" s="38"/>
      <c r="O295" s="31">
        <f ca="1">IF(H295="","",J295*(1/INDIRECT($H295))/INDEX('Fixed inputs'!$D$81:$D$85,MATCH($C295,'Fixed inputs'!$B$81:$B$85,0)))</f>
        <v>0.11078431372549018</v>
      </c>
      <c r="P295" s="32" t="str">
        <f ca="1">IF(L295="","",N295*(1/(INDIRECT($L295))/INDEX('Fixed inputs'!$D$81:$D$85,MATCH($C295,'Fixed inputs'!$B$81:$B$85,0))))</f>
        <v/>
      </c>
      <c r="Q295" s="36">
        <f t="shared" ca="1" si="47"/>
        <v>0</v>
      </c>
      <c r="R295" s="8"/>
      <c r="V295" s="32"/>
    </row>
    <row r="296" spans="3:22" x14ac:dyDescent="0.6">
      <c r="C296" s="22" t="s">
        <v>6</v>
      </c>
      <c r="D296" s="23" t="s">
        <v>57</v>
      </c>
      <c r="E296" s="23">
        <f t="shared" si="62"/>
        <v>2021</v>
      </c>
      <c r="F296" s="24" t="str">
        <f t="shared" si="62"/>
        <v>Q1</v>
      </c>
      <c r="G296" s="15" t="s">
        <v>58</v>
      </c>
      <c r="H296" s="5" t="s">
        <v>89</v>
      </c>
      <c r="I296" s="5" t="s">
        <v>54</v>
      </c>
      <c r="J296" s="42">
        <v>8.9415958333333313E-3</v>
      </c>
      <c r="K296" s="15"/>
      <c r="N296" s="38"/>
      <c r="O296" s="31">
        <f ca="1">IF(H296="","",J296*(1/INDIRECT($H296))/INDEX('Fixed inputs'!$D$81:$D$85,MATCH($C296,'Fixed inputs'!$B$81:$B$85,0)))</f>
        <v>0.11078431372549018</v>
      </c>
      <c r="P296" s="32" t="str">
        <f ca="1">IF(L296="","",N296*(1/(INDIRECT($L296))/INDEX('Fixed inputs'!$D$81:$D$85,MATCH($C296,'Fixed inputs'!$B$81:$B$85,0))))</f>
        <v/>
      </c>
      <c r="Q296" s="36">
        <f t="shared" ca="1" si="47"/>
        <v>0</v>
      </c>
      <c r="R296" s="8"/>
      <c r="V296" s="32"/>
    </row>
    <row r="297" spans="3:22" x14ac:dyDescent="0.6">
      <c r="C297" s="22" t="s">
        <v>6</v>
      </c>
      <c r="D297" s="23" t="s">
        <v>57</v>
      </c>
      <c r="E297" s="23">
        <f t="shared" si="62"/>
        <v>2021</v>
      </c>
      <c r="F297" s="24" t="str">
        <f t="shared" si="62"/>
        <v>Q2</v>
      </c>
      <c r="G297" s="15" t="s">
        <v>58</v>
      </c>
      <c r="H297" s="5" t="s">
        <v>89</v>
      </c>
      <c r="I297" s="5" t="s">
        <v>54</v>
      </c>
      <c r="J297" s="42">
        <v>8.9415958333333313E-3</v>
      </c>
      <c r="K297" s="15"/>
      <c r="N297" s="38"/>
      <c r="O297" s="31">
        <f ca="1">IF(H297="","",J297*(1/INDIRECT($H297))/INDEX('Fixed inputs'!$D$81:$D$85,MATCH($C297,'Fixed inputs'!$B$81:$B$85,0)))</f>
        <v>0.11078431372549018</v>
      </c>
      <c r="P297" s="32" t="str">
        <f ca="1">IF(L297="","",N297*(1/(INDIRECT($L297))/INDEX('Fixed inputs'!$D$81:$D$85,MATCH($C297,'Fixed inputs'!$B$81:$B$85,0))))</f>
        <v/>
      </c>
      <c r="Q297" s="36">
        <f t="shared" ca="1" si="47"/>
        <v>0</v>
      </c>
      <c r="R297" s="8"/>
      <c r="V297" s="32"/>
    </row>
    <row r="298" spans="3:22" x14ac:dyDescent="0.6">
      <c r="C298" s="22" t="s">
        <v>6</v>
      </c>
      <c r="D298" s="23" t="s">
        <v>57</v>
      </c>
      <c r="E298" s="23">
        <f t="shared" si="62"/>
        <v>2021</v>
      </c>
      <c r="F298" s="24" t="str">
        <f t="shared" si="62"/>
        <v>Q3</v>
      </c>
      <c r="G298" s="15" t="s">
        <v>58</v>
      </c>
      <c r="H298" s="5" t="s">
        <v>89</v>
      </c>
      <c r="I298" s="5" t="s">
        <v>54</v>
      </c>
      <c r="J298" s="42">
        <v>8.9415958333333313E-3</v>
      </c>
      <c r="K298" s="15"/>
      <c r="N298" s="38"/>
      <c r="O298" s="31">
        <f ca="1">IF(H298="","",J298*(1/INDIRECT($H298))/INDEX('Fixed inputs'!$D$81:$D$85,MATCH($C298,'Fixed inputs'!$B$81:$B$85,0)))</f>
        <v>0.11078431372549018</v>
      </c>
      <c r="P298" s="32" t="str">
        <f ca="1">IF(L298="","",N298*(1/(INDIRECT($L298))/INDEX('Fixed inputs'!$D$81:$D$85,MATCH($C298,'Fixed inputs'!$B$81:$B$85,0))))</f>
        <v/>
      </c>
      <c r="Q298" s="36">
        <f t="shared" ca="1" si="47"/>
        <v>0</v>
      </c>
      <c r="R298" s="8"/>
      <c r="V298" s="32"/>
    </row>
    <row r="299" spans="3:22" x14ac:dyDescent="0.6">
      <c r="C299" s="22" t="s">
        <v>6</v>
      </c>
      <c r="D299" s="23" t="s">
        <v>57</v>
      </c>
      <c r="E299" s="23">
        <f t="shared" ref="E299:F318" si="63">E231</f>
        <v>2021</v>
      </c>
      <c r="F299" s="24" t="str">
        <f t="shared" si="63"/>
        <v>Q4</v>
      </c>
      <c r="G299" s="15" t="s">
        <v>58</v>
      </c>
      <c r="H299" s="5" t="s">
        <v>89</v>
      </c>
      <c r="I299" s="5" t="s">
        <v>54</v>
      </c>
      <c r="J299" s="42">
        <v>8.9415958333333313E-3</v>
      </c>
      <c r="K299" s="15"/>
      <c r="N299" s="38"/>
      <c r="O299" s="31">
        <f ca="1">IF(H299="","",J299*(1/INDIRECT($H299))/INDEX('Fixed inputs'!$D$81:$D$85,MATCH($C299,'Fixed inputs'!$B$81:$B$85,0)))</f>
        <v>0.11078431372549018</v>
      </c>
      <c r="P299" s="32" t="str">
        <f ca="1">IF(L299="","",N299*(1/(INDIRECT($L299))/INDEX('Fixed inputs'!$D$81:$D$85,MATCH($C299,'Fixed inputs'!$B$81:$B$85,0))))</f>
        <v/>
      </c>
      <c r="Q299" s="36">
        <f t="shared" ca="1" si="47"/>
        <v>0</v>
      </c>
      <c r="R299" s="8"/>
      <c r="V299" s="32"/>
    </row>
    <row r="300" spans="3:22" x14ac:dyDescent="0.6">
      <c r="C300" s="22" t="s">
        <v>6</v>
      </c>
      <c r="D300" s="23" t="s">
        <v>57</v>
      </c>
      <c r="E300" s="23">
        <f t="shared" si="63"/>
        <v>2022</v>
      </c>
      <c r="F300" s="24" t="str">
        <f t="shared" si="63"/>
        <v>Q1</v>
      </c>
      <c r="G300" s="15" t="s">
        <v>58</v>
      </c>
      <c r="H300" s="5" t="s">
        <v>89</v>
      </c>
      <c r="I300" s="5" t="s">
        <v>54</v>
      </c>
      <c r="J300" s="42">
        <v>8.9415958333333313E-3</v>
      </c>
      <c r="K300" s="15"/>
      <c r="N300" s="38"/>
      <c r="O300" s="31">
        <f ca="1">IF(H300="","",J300*(1/INDIRECT($H300))/INDEX('Fixed inputs'!$D$81:$D$85,MATCH($C300,'Fixed inputs'!$B$81:$B$85,0)))</f>
        <v>0.11078431372549018</v>
      </c>
      <c r="P300" s="32" t="str">
        <f ca="1">IF(L300="","",N300*(1/(INDIRECT($L300))/INDEX('Fixed inputs'!$D$81:$D$85,MATCH($C300,'Fixed inputs'!$B$81:$B$85,0))))</f>
        <v/>
      </c>
      <c r="Q300" s="36">
        <f t="shared" ca="1" si="47"/>
        <v>0</v>
      </c>
      <c r="R300" s="8"/>
      <c r="V300" s="32"/>
    </row>
    <row r="301" spans="3:22" x14ac:dyDescent="0.6">
      <c r="C301" s="22" t="s">
        <v>6</v>
      </c>
      <c r="D301" s="23" t="s">
        <v>57</v>
      </c>
      <c r="E301" s="23">
        <f t="shared" si="63"/>
        <v>2022</v>
      </c>
      <c r="F301" s="24" t="str">
        <f t="shared" si="63"/>
        <v>Q2</v>
      </c>
      <c r="G301" s="15" t="s">
        <v>58</v>
      </c>
      <c r="H301" s="5" t="s">
        <v>89</v>
      </c>
      <c r="I301" s="5" t="s">
        <v>54</v>
      </c>
      <c r="J301" s="42">
        <v>8.9415958333333313E-3</v>
      </c>
      <c r="K301" s="15"/>
      <c r="N301" s="38"/>
      <c r="O301" s="31">
        <f ca="1">IF(H301="","",J301*(1/INDIRECT($H301))/INDEX('Fixed inputs'!$D$81:$D$85,MATCH($C301,'Fixed inputs'!$B$81:$B$85,0)))</f>
        <v>0.11078431372549018</v>
      </c>
      <c r="P301" s="32" t="str">
        <f ca="1">IF(L301="","",N301*(1/(INDIRECT($L301))/INDEX('Fixed inputs'!$D$81:$D$85,MATCH($C301,'Fixed inputs'!$B$81:$B$85,0))))</f>
        <v/>
      </c>
      <c r="Q301" s="36">
        <f t="shared" ca="1" si="47"/>
        <v>0</v>
      </c>
      <c r="R301" s="8"/>
      <c r="V301" s="32"/>
    </row>
    <row r="302" spans="3:22" x14ac:dyDescent="0.6">
      <c r="C302" s="22" t="s">
        <v>6</v>
      </c>
      <c r="D302" s="23" t="s">
        <v>57</v>
      </c>
      <c r="E302" s="23">
        <f t="shared" si="63"/>
        <v>2022</v>
      </c>
      <c r="F302" s="24" t="str">
        <f t="shared" si="63"/>
        <v>Q3</v>
      </c>
      <c r="G302" s="15" t="s">
        <v>58</v>
      </c>
      <c r="H302" s="5" t="s">
        <v>89</v>
      </c>
      <c r="I302" s="5" t="s">
        <v>54</v>
      </c>
      <c r="J302" s="42">
        <v>8.9415958333333313E-3</v>
      </c>
      <c r="K302" s="15"/>
      <c r="N302" s="38"/>
      <c r="O302" s="31">
        <f ca="1">IF(H302="","",J302*(1/INDIRECT($H302))/INDEX('Fixed inputs'!$D$81:$D$85,MATCH($C302,'Fixed inputs'!$B$81:$B$85,0)))</f>
        <v>0.11078431372549018</v>
      </c>
      <c r="P302" s="32" t="str">
        <f ca="1">IF(L302="","",N302*(1/(INDIRECT($L302))/INDEX('Fixed inputs'!$D$81:$D$85,MATCH($C302,'Fixed inputs'!$B$81:$B$85,0))))</f>
        <v/>
      </c>
      <c r="Q302" s="36">
        <f t="shared" ca="1" si="47"/>
        <v>0</v>
      </c>
      <c r="R302" s="8"/>
      <c r="V302" s="32"/>
    </row>
    <row r="303" spans="3:22" x14ac:dyDescent="0.6">
      <c r="C303" s="22" t="s">
        <v>6</v>
      </c>
      <c r="D303" s="23" t="s">
        <v>57</v>
      </c>
      <c r="E303" s="23">
        <f t="shared" si="63"/>
        <v>2022</v>
      </c>
      <c r="F303" s="24" t="str">
        <f t="shared" si="63"/>
        <v>Q4</v>
      </c>
      <c r="G303" s="15" t="s">
        <v>58</v>
      </c>
      <c r="H303" s="5" t="s">
        <v>89</v>
      </c>
      <c r="I303" s="5" t="s">
        <v>54</v>
      </c>
      <c r="J303" s="42">
        <v>8.9415958333333313E-3</v>
      </c>
      <c r="K303" s="15"/>
      <c r="N303" s="38"/>
      <c r="O303" s="31">
        <f ca="1">IF(H303="","",J303*(1/INDIRECT($H303))/INDEX('Fixed inputs'!$D$81:$D$85,MATCH($C303,'Fixed inputs'!$B$81:$B$85,0)))</f>
        <v>0.11078431372549018</v>
      </c>
      <c r="P303" s="32" t="str">
        <f ca="1">IF(L303="","",N303*(1/(INDIRECT($L303))/INDEX('Fixed inputs'!$D$81:$D$85,MATCH($C303,'Fixed inputs'!$B$81:$B$85,0))))</f>
        <v/>
      </c>
      <c r="Q303" s="36">
        <f t="shared" ca="1" si="47"/>
        <v>0</v>
      </c>
      <c r="R303" s="8"/>
      <c r="V303" s="32"/>
    </row>
    <row r="304" spans="3:22" x14ac:dyDescent="0.6">
      <c r="C304" s="22" t="s">
        <v>6</v>
      </c>
      <c r="D304" s="23" t="s">
        <v>57</v>
      </c>
      <c r="E304" s="23">
        <f t="shared" si="63"/>
        <v>2023</v>
      </c>
      <c r="F304" s="24" t="str">
        <f t="shared" si="63"/>
        <v>Q1</v>
      </c>
      <c r="G304" s="15" t="s">
        <v>58</v>
      </c>
      <c r="H304" s="5" t="s">
        <v>89</v>
      </c>
      <c r="I304" s="5" t="s">
        <v>54</v>
      </c>
      <c r="J304" s="42">
        <v>8.9415958333333313E-3</v>
      </c>
      <c r="K304" s="15"/>
      <c r="N304" s="38"/>
      <c r="O304" s="31">
        <f ca="1">IF(H304="","",J304*(1/INDIRECT($H304))/INDEX('Fixed inputs'!$D$81:$D$85,MATCH($C304,'Fixed inputs'!$B$81:$B$85,0)))</f>
        <v>0.11078431372549018</v>
      </c>
      <c r="P304" s="32" t="str">
        <f ca="1">IF(L304="","",N304*(1/(INDIRECT($L304))/INDEX('Fixed inputs'!$D$81:$D$85,MATCH($C304,'Fixed inputs'!$B$81:$B$85,0))))</f>
        <v/>
      </c>
      <c r="Q304" s="36">
        <f t="shared" ca="1" si="47"/>
        <v>0</v>
      </c>
      <c r="R304" s="8"/>
      <c r="V304" s="32"/>
    </row>
    <row r="305" spans="3:22" x14ac:dyDescent="0.6">
      <c r="C305" s="22" t="s">
        <v>6</v>
      </c>
      <c r="D305" s="23" t="s">
        <v>57</v>
      </c>
      <c r="E305" s="23">
        <f t="shared" si="63"/>
        <v>2023</v>
      </c>
      <c r="F305" s="24" t="str">
        <f t="shared" si="63"/>
        <v>Q2</v>
      </c>
      <c r="G305" s="15" t="s">
        <v>58</v>
      </c>
      <c r="H305" s="5" t="s">
        <v>89</v>
      </c>
      <c r="I305" s="5" t="s">
        <v>54</v>
      </c>
      <c r="J305" s="42">
        <v>8.9415958333333313E-3</v>
      </c>
      <c r="K305" s="15"/>
      <c r="N305" s="38"/>
      <c r="O305" s="31">
        <f ca="1">IF(H305="","",J305*(1/INDIRECT($H305))/INDEX('Fixed inputs'!$D$81:$D$85,MATCH($C305,'Fixed inputs'!$B$81:$B$85,0)))</f>
        <v>0.11078431372549018</v>
      </c>
      <c r="P305" s="32" t="str">
        <f ca="1">IF(L305="","",N305*(1/(INDIRECT($L305))/INDEX('Fixed inputs'!$D$81:$D$85,MATCH($C305,'Fixed inputs'!$B$81:$B$85,0))))</f>
        <v/>
      </c>
      <c r="Q305" s="36">
        <f t="shared" ca="1" si="47"/>
        <v>0</v>
      </c>
      <c r="R305" s="8"/>
      <c r="V305" s="32"/>
    </row>
    <row r="306" spans="3:22" x14ac:dyDescent="0.6">
      <c r="C306" s="22" t="s">
        <v>6</v>
      </c>
      <c r="D306" s="23" t="s">
        <v>57</v>
      </c>
      <c r="E306" s="23">
        <f t="shared" si="63"/>
        <v>2023</v>
      </c>
      <c r="F306" s="24" t="str">
        <f t="shared" si="63"/>
        <v>Q3</v>
      </c>
      <c r="G306" s="15" t="s">
        <v>58</v>
      </c>
      <c r="H306" s="5" t="s">
        <v>89</v>
      </c>
      <c r="I306" s="5" t="s">
        <v>54</v>
      </c>
      <c r="J306" s="42">
        <v>8.9415958333333313E-3</v>
      </c>
      <c r="K306" s="15"/>
      <c r="N306" s="38"/>
      <c r="O306" s="31">
        <f ca="1">IF(H306="","",J306*(1/INDIRECT($H306))/INDEX('Fixed inputs'!$D$81:$D$85,MATCH($C306,'Fixed inputs'!$B$81:$B$85,0)))</f>
        <v>0.11078431372549018</v>
      </c>
      <c r="P306" s="32" t="str">
        <f ca="1">IF(L306="","",N306*(1/(INDIRECT($L306))/INDEX('Fixed inputs'!$D$81:$D$85,MATCH($C306,'Fixed inputs'!$B$81:$B$85,0))))</f>
        <v/>
      </c>
      <c r="Q306" s="36">
        <f t="shared" ca="1" si="47"/>
        <v>0</v>
      </c>
      <c r="R306" s="8"/>
      <c r="V306" s="32"/>
    </row>
    <row r="307" spans="3:22" x14ac:dyDescent="0.6">
      <c r="C307" s="22" t="s">
        <v>6</v>
      </c>
      <c r="D307" s="23" t="s">
        <v>57</v>
      </c>
      <c r="E307" s="23">
        <f t="shared" si="63"/>
        <v>2023</v>
      </c>
      <c r="F307" s="24" t="str">
        <f t="shared" si="63"/>
        <v>Q4</v>
      </c>
      <c r="G307" s="15" t="s">
        <v>58</v>
      </c>
      <c r="H307" s="5" t="s">
        <v>89</v>
      </c>
      <c r="I307" s="5" t="s">
        <v>54</v>
      </c>
      <c r="J307" s="42">
        <v>8.9415958333333313E-3</v>
      </c>
      <c r="K307" s="15"/>
      <c r="N307" s="38"/>
      <c r="O307" s="31">
        <f ca="1">IF(H307="","",J307*(1/INDIRECT($H307))/INDEX('Fixed inputs'!$D$81:$D$85,MATCH($C307,'Fixed inputs'!$B$81:$B$85,0)))</f>
        <v>0.11078431372549018</v>
      </c>
      <c r="P307" s="32" t="str">
        <f ca="1">IF(L307="","",N307*(1/(INDIRECT($L307))/INDEX('Fixed inputs'!$D$81:$D$85,MATCH($C307,'Fixed inputs'!$B$81:$B$85,0))))</f>
        <v/>
      </c>
      <c r="Q307" s="36">
        <f t="shared" ca="1" si="47"/>
        <v>0</v>
      </c>
      <c r="R307" s="8"/>
      <c r="V307" s="32"/>
    </row>
    <row r="308" spans="3:22" x14ac:dyDescent="0.6">
      <c r="C308" s="22" t="s">
        <v>6</v>
      </c>
      <c r="D308" s="23" t="s">
        <v>57</v>
      </c>
      <c r="E308" s="23">
        <f t="shared" si="63"/>
        <v>2024</v>
      </c>
      <c r="F308" s="24" t="str">
        <f t="shared" si="63"/>
        <v>Q1</v>
      </c>
      <c r="G308" s="15" t="s">
        <v>58</v>
      </c>
      <c r="H308" s="5" t="s">
        <v>89</v>
      </c>
      <c r="I308" s="5" t="s">
        <v>54</v>
      </c>
      <c r="J308" s="42">
        <v>8.9415958333333313E-3</v>
      </c>
      <c r="K308" s="15"/>
      <c r="N308" s="38"/>
      <c r="O308" s="31">
        <f ca="1">IF(H308="","",J308*(1/INDIRECT($H308))/INDEX('Fixed inputs'!$D$81:$D$85,MATCH($C308,'Fixed inputs'!$B$81:$B$85,0)))</f>
        <v>0.11078431372549018</v>
      </c>
      <c r="P308" s="32" t="str">
        <f ca="1">IF(L308="","",N308*(1/(INDIRECT($L308))/INDEX('Fixed inputs'!$D$81:$D$85,MATCH($C308,'Fixed inputs'!$B$81:$B$85,0))))</f>
        <v/>
      </c>
      <c r="Q308" s="36">
        <f t="shared" ca="1" si="47"/>
        <v>0</v>
      </c>
      <c r="R308" s="8"/>
      <c r="V308" s="32"/>
    </row>
    <row r="309" spans="3:22" x14ac:dyDescent="0.6">
      <c r="C309" s="22" t="s">
        <v>6</v>
      </c>
      <c r="D309" s="23" t="s">
        <v>57</v>
      </c>
      <c r="E309" s="23">
        <f t="shared" si="63"/>
        <v>2024</v>
      </c>
      <c r="F309" s="24" t="str">
        <f t="shared" si="63"/>
        <v>Q2</v>
      </c>
      <c r="G309" s="15" t="s">
        <v>58</v>
      </c>
      <c r="H309" s="5" t="s">
        <v>89</v>
      </c>
      <c r="I309" s="5" t="s">
        <v>54</v>
      </c>
      <c r="J309" s="42">
        <v>8.9415958333333313E-3</v>
      </c>
      <c r="K309" s="15"/>
      <c r="N309" s="38"/>
      <c r="O309" s="31">
        <f ca="1">IF(H309="","",J309*(1/INDIRECT($H309))/INDEX('Fixed inputs'!$D$81:$D$85,MATCH($C309,'Fixed inputs'!$B$81:$B$85,0)))</f>
        <v>0.11078431372549018</v>
      </c>
      <c r="P309" s="32" t="str">
        <f ca="1">IF(L309="","",N309*(1/(INDIRECT($L309))/INDEX('Fixed inputs'!$D$81:$D$85,MATCH($C309,'Fixed inputs'!$B$81:$B$85,0))))</f>
        <v/>
      </c>
      <c r="Q309" s="36">
        <f t="shared" ca="1" si="47"/>
        <v>0</v>
      </c>
      <c r="R309" s="8"/>
      <c r="V309" s="32"/>
    </row>
    <row r="310" spans="3:22" x14ac:dyDescent="0.6">
      <c r="C310" s="22" t="s">
        <v>6</v>
      </c>
      <c r="D310" s="23" t="s">
        <v>57</v>
      </c>
      <c r="E310" s="23">
        <f t="shared" si="63"/>
        <v>2024</v>
      </c>
      <c r="F310" s="24" t="str">
        <f t="shared" si="63"/>
        <v>Q3</v>
      </c>
      <c r="G310" s="15" t="s">
        <v>58</v>
      </c>
      <c r="H310" s="5" t="s">
        <v>89</v>
      </c>
      <c r="I310" s="5" t="s">
        <v>54</v>
      </c>
      <c r="J310" s="42">
        <v>8.9415958333333313E-3</v>
      </c>
      <c r="K310" s="15"/>
      <c r="N310" s="38"/>
      <c r="O310" s="31">
        <f ca="1">IF(H310="","",J310*(1/INDIRECT($H310))/INDEX('Fixed inputs'!$D$81:$D$85,MATCH($C310,'Fixed inputs'!$B$81:$B$85,0)))</f>
        <v>0.11078431372549018</v>
      </c>
      <c r="P310" s="32" t="str">
        <f ca="1">IF(L310="","",N310*(1/(INDIRECT($L310))/INDEX('Fixed inputs'!$D$81:$D$85,MATCH($C310,'Fixed inputs'!$B$81:$B$85,0))))</f>
        <v/>
      </c>
      <c r="Q310" s="36">
        <f t="shared" ca="1" si="47"/>
        <v>0</v>
      </c>
      <c r="R310" s="8"/>
      <c r="V310" s="32"/>
    </row>
    <row r="311" spans="3:22" x14ac:dyDescent="0.6">
      <c r="C311" s="22" t="s">
        <v>6</v>
      </c>
      <c r="D311" s="23" t="s">
        <v>57</v>
      </c>
      <c r="E311" s="23">
        <f t="shared" si="63"/>
        <v>2024</v>
      </c>
      <c r="F311" s="24" t="str">
        <f t="shared" si="63"/>
        <v>Q4</v>
      </c>
      <c r="G311" s="15" t="s">
        <v>58</v>
      </c>
      <c r="H311" s="5" t="s">
        <v>89</v>
      </c>
      <c r="I311" s="5" t="s">
        <v>54</v>
      </c>
      <c r="J311" s="42">
        <v>8.9415958333333313E-3</v>
      </c>
      <c r="K311" s="15"/>
      <c r="N311" s="38"/>
      <c r="O311" s="31">
        <f ca="1">IF(H311="","",J311*(1/INDIRECT($H311))/INDEX('Fixed inputs'!$D$81:$D$85,MATCH($C311,'Fixed inputs'!$B$81:$B$85,0)))</f>
        <v>0.11078431372549018</v>
      </c>
      <c r="P311" s="32" t="str">
        <f ca="1">IF(L311="","",N311*(1/(INDIRECT($L311))/INDEX('Fixed inputs'!$D$81:$D$85,MATCH($C311,'Fixed inputs'!$B$81:$B$85,0))))</f>
        <v/>
      </c>
      <c r="Q311" s="36">
        <f t="shared" ca="1" si="47"/>
        <v>0</v>
      </c>
      <c r="R311" s="8"/>
      <c r="V311" s="32"/>
    </row>
    <row r="312" spans="3:22" x14ac:dyDescent="0.6">
      <c r="C312" s="22" t="s">
        <v>6</v>
      </c>
      <c r="D312" s="23" t="s">
        <v>57</v>
      </c>
      <c r="E312" s="23">
        <f t="shared" si="63"/>
        <v>2025</v>
      </c>
      <c r="F312" s="24" t="str">
        <f t="shared" si="63"/>
        <v>Q1</v>
      </c>
      <c r="G312" s="15" t="s">
        <v>58</v>
      </c>
      <c r="H312" s="5" t="s">
        <v>89</v>
      </c>
      <c r="I312" s="5" t="s">
        <v>54</v>
      </c>
      <c r="J312" s="42">
        <v>8.9415958333333313E-3</v>
      </c>
      <c r="K312" s="15"/>
      <c r="N312" s="38"/>
      <c r="O312" s="31">
        <f ca="1">IF(H312="","",J312*(1/INDIRECT($H312))/INDEX('Fixed inputs'!$D$81:$D$85,MATCH($C312,'Fixed inputs'!$B$81:$B$85,0)))</f>
        <v>0.11078431372549018</v>
      </c>
      <c r="P312" s="32" t="str">
        <f ca="1">IF(L312="","",N312*(1/(INDIRECT($L312))/INDEX('Fixed inputs'!$D$81:$D$85,MATCH($C312,'Fixed inputs'!$B$81:$B$85,0))))</f>
        <v/>
      </c>
      <c r="Q312" s="36">
        <f t="shared" ca="1" si="47"/>
        <v>0</v>
      </c>
      <c r="R312" s="8"/>
      <c r="V312" s="32"/>
    </row>
    <row r="313" spans="3:22" x14ac:dyDescent="0.6">
      <c r="C313" s="22" t="s">
        <v>6</v>
      </c>
      <c r="D313" s="23" t="s">
        <v>57</v>
      </c>
      <c r="E313" s="23">
        <f t="shared" si="63"/>
        <v>2025</v>
      </c>
      <c r="F313" s="24" t="str">
        <f t="shared" si="63"/>
        <v>Q2</v>
      </c>
      <c r="G313" s="15" t="s">
        <v>58</v>
      </c>
      <c r="H313" s="5" t="s">
        <v>89</v>
      </c>
      <c r="I313" s="5" t="s">
        <v>54</v>
      </c>
      <c r="J313" s="42">
        <v>8.9415958333333313E-3</v>
      </c>
      <c r="K313" s="15"/>
      <c r="N313" s="38"/>
      <c r="O313" s="31">
        <f ca="1">IF(H313="","",J313*(1/INDIRECT($H313))/INDEX('Fixed inputs'!$D$81:$D$85,MATCH($C313,'Fixed inputs'!$B$81:$B$85,0)))</f>
        <v>0.11078431372549018</v>
      </c>
      <c r="P313" s="32" t="str">
        <f ca="1">IF(L313="","",N313*(1/(INDIRECT($L313))/INDEX('Fixed inputs'!$D$81:$D$85,MATCH($C313,'Fixed inputs'!$B$81:$B$85,0))))</f>
        <v/>
      </c>
      <c r="Q313" s="36">
        <f t="shared" ca="1" si="47"/>
        <v>0</v>
      </c>
      <c r="R313" s="8"/>
      <c r="V313" s="32"/>
    </row>
    <row r="314" spans="3:22" x14ac:dyDescent="0.6">
      <c r="C314" s="22" t="s">
        <v>6</v>
      </c>
      <c r="D314" s="23" t="s">
        <v>57</v>
      </c>
      <c r="E314" s="23">
        <f t="shared" si="63"/>
        <v>2025</v>
      </c>
      <c r="F314" s="24" t="str">
        <f t="shared" si="63"/>
        <v>Q3</v>
      </c>
      <c r="G314" s="15" t="s">
        <v>58</v>
      </c>
      <c r="H314" s="5" t="s">
        <v>89</v>
      </c>
      <c r="I314" s="5" t="s">
        <v>54</v>
      </c>
      <c r="J314" s="42">
        <v>8.9415958333333313E-3</v>
      </c>
      <c r="K314" s="15"/>
      <c r="N314" s="38"/>
      <c r="O314" s="31">
        <f ca="1">IF(H314="","",J314*(1/INDIRECT($H314))/INDEX('Fixed inputs'!$D$81:$D$85,MATCH($C314,'Fixed inputs'!$B$81:$B$85,0)))</f>
        <v>0.11078431372549018</v>
      </c>
      <c r="P314" s="32" t="str">
        <f ca="1">IF(L314="","",N314*(1/(INDIRECT($L314))/INDEX('Fixed inputs'!$D$81:$D$85,MATCH($C314,'Fixed inputs'!$B$81:$B$85,0))))</f>
        <v/>
      </c>
      <c r="Q314" s="36">
        <f t="shared" ca="1" si="47"/>
        <v>0</v>
      </c>
      <c r="R314" s="8"/>
      <c r="V314" s="32"/>
    </row>
    <row r="315" spans="3:22" x14ac:dyDescent="0.6">
      <c r="C315" s="22" t="s">
        <v>6</v>
      </c>
      <c r="D315" s="23" t="s">
        <v>57</v>
      </c>
      <c r="E315" s="23">
        <f t="shared" si="63"/>
        <v>2025</v>
      </c>
      <c r="F315" s="24" t="str">
        <f t="shared" si="63"/>
        <v>Q4</v>
      </c>
      <c r="G315" s="15" t="s">
        <v>58</v>
      </c>
      <c r="H315" s="5" t="s">
        <v>89</v>
      </c>
      <c r="I315" s="5" t="s">
        <v>54</v>
      </c>
      <c r="J315" s="42">
        <v>8.9415958333333313E-3</v>
      </c>
      <c r="K315" s="15"/>
      <c r="N315" s="38"/>
      <c r="O315" s="31">
        <f ca="1">IF(H315="","",J315*(1/INDIRECT($H315))/INDEX('Fixed inputs'!$D$81:$D$85,MATCH($C315,'Fixed inputs'!$B$81:$B$85,0)))</f>
        <v>0.11078431372549018</v>
      </c>
      <c r="P315" s="32" t="str">
        <f ca="1">IF(L315="","",N315*(1/(INDIRECT($L315))/INDEX('Fixed inputs'!$D$81:$D$85,MATCH($C315,'Fixed inputs'!$B$81:$B$85,0))))</f>
        <v/>
      </c>
      <c r="Q315" s="36">
        <f t="shared" ca="1" si="47"/>
        <v>0</v>
      </c>
      <c r="R315" s="8"/>
      <c r="V315" s="32"/>
    </row>
    <row r="316" spans="3:22" x14ac:dyDescent="0.6">
      <c r="C316" s="22" t="s">
        <v>6</v>
      </c>
      <c r="D316" s="23" t="s">
        <v>57</v>
      </c>
      <c r="E316" s="23">
        <f t="shared" si="63"/>
        <v>2026</v>
      </c>
      <c r="F316" s="24" t="str">
        <f t="shared" si="63"/>
        <v>Q1</v>
      </c>
      <c r="G316" s="15" t="s">
        <v>58</v>
      </c>
      <c r="H316" s="5" t="s">
        <v>89</v>
      </c>
      <c r="I316" s="5" t="s">
        <v>54</v>
      </c>
      <c r="J316" s="42">
        <v>8.9415958333333313E-3</v>
      </c>
      <c r="K316" s="15"/>
      <c r="N316" s="38"/>
      <c r="O316" s="31">
        <f ca="1">IF(H316="","",J316*(1/INDIRECT($H316))/INDEX('Fixed inputs'!$D$81:$D$85,MATCH($C316,'Fixed inputs'!$B$81:$B$85,0)))</f>
        <v>0.11078431372549018</v>
      </c>
      <c r="P316" s="32" t="str">
        <f ca="1">IF(L316="","",N316*(1/(INDIRECT($L316))/INDEX('Fixed inputs'!$D$81:$D$85,MATCH($C316,'Fixed inputs'!$B$81:$B$85,0))))</f>
        <v/>
      </c>
      <c r="Q316" s="36">
        <f t="shared" ca="1" si="47"/>
        <v>0</v>
      </c>
      <c r="R316" s="8"/>
      <c r="V316" s="32"/>
    </row>
    <row r="317" spans="3:22" x14ac:dyDescent="0.6">
      <c r="C317" s="22" t="s">
        <v>6</v>
      </c>
      <c r="D317" s="23" t="s">
        <v>57</v>
      </c>
      <c r="E317" s="23">
        <f t="shared" si="63"/>
        <v>2026</v>
      </c>
      <c r="F317" s="24" t="str">
        <f t="shared" si="63"/>
        <v>Q2</v>
      </c>
      <c r="G317" s="15" t="s">
        <v>58</v>
      </c>
      <c r="H317" s="5" t="s">
        <v>89</v>
      </c>
      <c r="I317" s="5" t="s">
        <v>54</v>
      </c>
      <c r="J317" s="42">
        <v>8.9415958333333313E-3</v>
      </c>
      <c r="K317" s="15"/>
      <c r="N317" s="38"/>
      <c r="O317" s="31">
        <f ca="1">IF(H317="","",J317*(1/INDIRECT($H317))/INDEX('Fixed inputs'!$D$81:$D$85,MATCH($C317,'Fixed inputs'!$B$81:$B$85,0)))</f>
        <v>0.11078431372549018</v>
      </c>
      <c r="P317" s="32" t="str">
        <f ca="1">IF(L317="","",N317*(1/(INDIRECT($L317))/INDEX('Fixed inputs'!$D$81:$D$85,MATCH($C317,'Fixed inputs'!$B$81:$B$85,0))))</f>
        <v/>
      </c>
      <c r="Q317" s="36">
        <f t="shared" ca="1" si="47"/>
        <v>0</v>
      </c>
      <c r="R317" s="8"/>
      <c r="V317" s="32"/>
    </row>
    <row r="318" spans="3:22" x14ac:dyDescent="0.6">
      <c r="C318" s="22" t="s">
        <v>6</v>
      </c>
      <c r="D318" s="23" t="s">
        <v>57</v>
      </c>
      <c r="E318" s="23">
        <f t="shared" si="63"/>
        <v>2026</v>
      </c>
      <c r="F318" s="24" t="str">
        <f t="shared" si="63"/>
        <v>Q3</v>
      </c>
      <c r="G318" s="15" t="s">
        <v>58</v>
      </c>
      <c r="H318" s="5" t="s">
        <v>89</v>
      </c>
      <c r="I318" s="5" t="s">
        <v>54</v>
      </c>
      <c r="J318" s="42">
        <v>8.9415958333333313E-3</v>
      </c>
      <c r="K318" s="15"/>
      <c r="N318" s="38"/>
      <c r="O318" s="31">
        <f ca="1">IF(H318="","",J318*(1/INDIRECT($H318))/INDEX('Fixed inputs'!$D$81:$D$85,MATCH($C318,'Fixed inputs'!$B$81:$B$85,0)))</f>
        <v>0.11078431372549018</v>
      </c>
      <c r="P318" s="32" t="str">
        <f ca="1">IF(L318="","",N318*(1/(INDIRECT($L318))/INDEX('Fixed inputs'!$D$81:$D$85,MATCH($C318,'Fixed inputs'!$B$81:$B$85,0))))</f>
        <v/>
      </c>
      <c r="Q318" s="36">
        <f t="shared" ca="1" si="47"/>
        <v>0</v>
      </c>
      <c r="R318" s="8"/>
      <c r="V318" s="32"/>
    </row>
    <row r="319" spans="3:22" x14ac:dyDescent="0.6">
      <c r="C319" s="22" t="s">
        <v>6</v>
      </c>
      <c r="D319" s="23" t="s">
        <v>57</v>
      </c>
      <c r="E319" s="23">
        <f t="shared" ref="E319:F330" si="64">E251</f>
        <v>2026</v>
      </c>
      <c r="F319" s="24" t="str">
        <f t="shared" si="64"/>
        <v>Q4</v>
      </c>
      <c r="G319" s="15" t="s">
        <v>58</v>
      </c>
      <c r="H319" s="5" t="s">
        <v>89</v>
      </c>
      <c r="I319" s="5" t="s">
        <v>54</v>
      </c>
      <c r="J319" s="42">
        <v>8.9415958333333313E-3</v>
      </c>
      <c r="K319" s="15"/>
      <c r="N319" s="38"/>
      <c r="O319" s="31">
        <f ca="1">IF(H319="","",J319*(1/INDIRECT($H319))/INDEX('Fixed inputs'!$D$81:$D$85,MATCH($C319,'Fixed inputs'!$B$81:$B$85,0)))</f>
        <v>0.11078431372549018</v>
      </c>
      <c r="P319" s="32" t="str">
        <f ca="1">IF(L319="","",N319*(1/(INDIRECT($L319))/INDEX('Fixed inputs'!$D$81:$D$85,MATCH($C319,'Fixed inputs'!$B$81:$B$85,0))))</f>
        <v/>
      </c>
      <c r="Q319" s="36">
        <f t="shared" ca="1" si="47"/>
        <v>0</v>
      </c>
      <c r="R319" s="8"/>
      <c r="V319" s="32"/>
    </row>
    <row r="320" spans="3:22" x14ac:dyDescent="0.6">
      <c r="C320" s="22" t="s">
        <v>6</v>
      </c>
      <c r="D320" s="23" t="s">
        <v>57</v>
      </c>
      <c r="E320" s="23">
        <f t="shared" si="64"/>
        <v>2027</v>
      </c>
      <c r="F320" s="24" t="str">
        <f t="shared" si="64"/>
        <v>Q1</v>
      </c>
      <c r="G320" s="15" t="s">
        <v>58</v>
      </c>
      <c r="H320" s="5" t="s">
        <v>89</v>
      </c>
      <c r="I320" s="5" t="s">
        <v>54</v>
      </c>
      <c r="J320" s="42">
        <v>8.9415958333333313E-3</v>
      </c>
      <c r="K320" s="15"/>
      <c r="N320" s="38"/>
      <c r="O320" s="31">
        <f ca="1">IF(H320="","",J320*(1/INDIRECT($H320))/INDEX('Fixed inputs'!$D$81:$D$85,MATCH($C320,'Fixed inputs'!$B$81:$B$85,0)))</f>
        <v>0.11078431372549018</v>
      </c>
      <c r="P320" s="32" t="str">
        <f ca="1">IF(L320="","",N320*(1/(INDIRECT($L320))/INDEX('Fixed inputs'!$D$81:$D$85,MATCH($C320,'Fixed inputs'!$B$81:$B$85,0))))</f>
        <v/>
      </c>
      <c r="Q320" s="36">
        <f t="shared" ca="1" si="47"/>
        <v>0</v>
      </c>
      <c r="R320" s="8"/>
      <c r="V320" s="32"/>
    </row>
    <row r="321" spans="3:22" x14ac:dyDescent="0.6">
      <c r="C321" s="22" t="s">
        <v>6</v>
      </c>
      <c r="D321" s="23" t="s">
        <v>57</v>
      </c>
      <c r="E321" s="23">
        <f t="shared" si="64"/>
        <v>2027</v>
      </c>
      <c r="F321" s="24" t="str">
        <f t="shared" si="64"/>
        <v>Q2</v>
      </c>
      <c r="G321" s="15" t="s">
        <v>58</v>
      </c>
      <c r="H321" s="5" t="s">
        <v>89</v>
      </c>
      <c r="I321" s="5" t="s">
        <v>54</v>
      </c>
      <c r="J321" s="42">
        <v>8.9415958333333313E-3</v>
      </c>
      <c r="K321" s="15"/>
      <c r="N321" s="38"/>
      <c r="O321" s="31">
        <f ca="1">IF(H321="","",J321*(1/INDIRECT($H321))/INDEX('Fixed inputs'!$D$81:$D$85,MATCH($C321,'Fixed inputs'!$B$81:$B$85,0)))</f>
        <v>0.11078431372549018</v>
      </c>
      <c r="P321" s="32" t="str">
        <f ca="1">IF(L321="","",N321*(1/(INDIRECT($L321))/INDEX('Fixed inputs'!$D$81:$D$85,MATCH($C321,'Fixed inputs'!$B$81:$B$85,0))))</f>
        <v/>
      </c>
      <c r="Q321" s="36">
        <f t="shared" ca="1" si="47"/>
        <v>0</v>
      </c>
      <c r="R321" s="8"/>
      <c r="V321" s="32"/>
    </row>
    <row r="322" spans="3:22" x14ac:dyDescent="0.6">
      <c r="C322" s="22" t="s">
        <v>6</v>
      </c>
      <c r="D322" s="23" t="s">
        <v>57</v>
      </c>
      <c r="E322" s="23">
        <f t="shared" si="64"/>
        <v>2027</v>
      </c>
      <c r="F322" s="24" t="str">
        <f t="shared" si="64"/>
        <v>Q3</v>
      </c>
      <c r="G322" s="15" t="s">
        <v>58</v>
      </c>
      <c r="H322" s="5" t="s">
        <v>89</v>
      </c>
      <c r="I322" s="5" t="s">
        <v>54</v>
      </c>
      <c r="J322" s="42">
        <v>8.9415958333333313E-3</v>
      </c>
      <c r="K322" s="15"/>
      <c r="N322" s="38"/>
      <c r="O322" s="31">
        <f ca="1">IF(H322="","",J322*(1/INDIRECT($H322))/INDEX('Fixed inputs'!$D$81:$D$85,MATCH($C322,'Fixed inputs'!$B$81:$B$85,0)))</f>
        <v>0.11078431372549018</v>
      </c>
      <c r="P322" s="32" t="str">
        <f ca="1">IF(L322="","",N322*(1/(INDIRECT($L322))/INDEX('Fixed inputs'!$D$81:$D$85,MATCH($C322,'Fixed inputs'!$B$81:$B$85,0))))</f>
        <v/>
      </c>
      <c r="Q322" s="36">
        <f t="shared" ca="1" si="47"/>
        <v>0</v>
      </c>
      <c r="R322" s="8"/>
      <c r="V322" s="32"/>
    </row>
    <row r="323" spans="3:22" x14ac:dyDescent="0.6">
      <c r="C323" s="22" t="s">
        <v>6</v>
      </c>
      <c r="D323" s="23" t="s">
        <v>57</v>
      </c>
      <c r="E323" s="23">
        <f t="shared" si="64"/>
        <v>2027</v>
      </c>
      <c r="F323" s="24" t="str">
        <f t="shared" si="64"/>
        <v>Q4</v>
      </c>
      <c r="G323" s="15" t="s">
        <v>58</v>
      </c>
      <c r="H323" s="5" t="s">
        <v>89</v>
      </c>
      <c r="I323" s="5" t="s">
        <v>54</v>
      </c>
      <c r="J323" s="42">
        <v>8.9415958333333313E-3</v>
      </c>
      <c r="K323" s="15"/>
      <c r="N323" s="38"/>
      <c r="O323" s="31">
        <f ca="1">IF(H323="","",J323*(1/INDIRECT($H323))/INDEX('Fixed inputs'!$D$81:$D$85,MATCH($C323,'Fixed inputs'!$B$81:$B$85,0)))</f>
        <v>0.11078431372549018</v>
      </c>
      <c r="P323" s="32" t="str">
        <f ca="1">IF(L323="","",N323*(1/(INDIRECT($L323))/INDEX('Fixed inputs'!$D$81:$D$85,MATCH($C323,'Fixed inputs'!$B$81:$B$85,0))))</f>
        <v/>
      </c>
      <c r="Q323" s="36">
        <f t="shared" ca="1" si="47"/>
        <v>0</v>
      </c>
      <c r="R323" s="8"/>
      <c r="V323" s="32"/>
    </row>
    <row r="324" spans="3:22" x14ac:dyDescent="0.6">
      <c r="C324" s="22" t="s">
        <v>6</v>
      </c>
      <c r="D324" s="23" t="s">
        <v>57</v>
      </c>
      <c r="E324" s="23">
        <f t="shared" si="64"/>
        <v>2028</v>
      </c>
      <c r="F324" s="24" t="str">
        <f t="shared" si="64"/>
        <v>Q1</v>
      </c>
      <c r="G324" s="15" t="s">
        <v>58</v>
      </c>
      <c r="H324" s="5" t="s">
        <v>89</v>
      </c>
      <c r="I324" s="5" t="s">
        <v>54</v>
      </c>
      <c r="J324" s="42">
        <v>8.9415958333333313E-3</v>
      </c>
      <c r="K324" s="15"/>
      <c r="N324" s="38"/>
      <c r="O324" s="31">
        <f ca="1">IF(H324="","",J324*(1/INDIRECT($H324))/INDEX('Fixed inputs'!$D$81:$D$85,MATCH($C324,'Fixed inputs'!$B$81:$B$85,0)))</f>
        <v>0.11078431372549018</v>
      </c>
      <c r="P324" s="32" t="str">
        <f ca="1">IF(L324="","",N324*(1/(INDIRECT($L324))/INDEX('Fixed inputs'!$D$81:$D$85,MATCH($C324,'Fixed inputs'!$B$81:$B$85,0))))</f>
        <v/>
      </c>
      <c r="Q324" s="36">
        <f t="shared" ca="1" si="47"/>
        <v>0</v>
      </c>
      <c r="R324" s="8"/>
      <c r="V324" s="32"/>
    </row>
    <row r="325" spans="3:22" x14ac:dyDescent="0.6">
      <c r="C325" s="22" t="s">
        <v>6</v>
      </c>
      <c r="D325" s="23" t="s">
        <v>57</v>
      </c>
      <c r="E325" s="23">
        <f t="shared" si="64"/>
        <v>2028</v>
      </c>
      <c r="F325" s="24" t="str">
        <f t="shared" si="64"/>
        <v>Q2</v>
      </c>
      <c r="G325" s="15" t="s">
        <v>58</v>
      </c>
      <c r="H325" s="5" t="s">
        <v>89</v>
      </c>
      <c r="I325" s="5" t="s">
        <v>54</v>
      </c>
      <c r="J325" s="42">
        <v>8.9415958333333313E-3</v>
      </c>
      <c r="K325" s="15"/>
      <c r="N325" s="38"/>
      <c r="O325" s="31">
        <f ca="1">IF(H325="","",J325*(1/INDIRECT($H325))/INDEX('Fixed inputs'!$D$81:$D$85,MATCH($C325,'Fixed inputs'!$B$81:$B$85,0)))</f>
        <v>0.11078431372549018</v>
      </c>
      <c r="P325" s="32" t="str">
        <f ca="1">IF(L325="","",N325*(1/(INDIRECT($L325))/INDEX('Fixed inputs'!$D$81:$D$85,MATCH($C325,'Fixed inputs'!$B$81:$B$85,0))))</f>
        <v/>
      </c>
      <c r="Q325" s="36">
        <f t="shared" ca="1" si="47"/>
        <v>0</v>
      </c>
      <c r="R325" s="8"/>
      <c r="V325" s="32"/>
    </row>
    <row r="326" spans="3:22" x14ac:dyDescent="0.6">
      <c r="C326" s="22" t="s">
        <v>6</v>
      </c>
      <c r="D326" s="23" t="s">
        <v>57</v>
      </c>
      <c r="E326" s="23">
        <f t="shared" si="64"/>
        <v>2028</v>
      </c>
      <c r="F326" s="24" t="str">
        <f t="shared" si="64"/>
        <v>Q3</v>
      </c>
      <c r="G326" s="15" t="s">
        <v>58</v>
      </c>
      <c r="H326" s="5" t="s">
        <v>89</v>
      </c>
      <c r="I326" s="5" t="s">
        <v>54</v>
      </c>
      <c r="J326" s="42">
        <v>8.9415958333333313E-3</v>
      </c>
      <c r="K326" s="15"/>
      <c r="N326" s="38"/>
      <c r="O326" s="31">
        <f ca="1">IF(H326="","",J326*(1/INDIRECT($H326))/INDEX('Fixed inputs'!$D$81:$D$85,MATCH($C326,'Fixed inputs'!$B$81:$B$85,0)))</f>
        <v>0.11078431372549018</v>
      </c>
      <c r="P326" s="32" t="str">
        <f ca="1">IF(L326="","",N326*(1/(INDIRECT($L326))/INDEX('Fixed inputs'!$D$81:$D$85,MATCH($C326,'Fixed inputs'!$B$81:$B$85,0))))</f>
        <v/>
      </c>
      <c r="Q326" s="36">
        <f t="shared" ca="1" si="47"/>
        <v>0</v>
      </c>
      <c r="R326" s="8"/>
      <c r="V326" s="32"/>
    </row>
    <row r="327" spans="3:22" x14ac:dyDescent="0.6">
      <c r="C327" s="22" t="s">
        <v>6</v>
      </c>
      <c r="D327" s="23" t="s">
        <v>57</v>
      </c>
      <c r="E327" s="23">
        <f t="shared" si="64"/>
        <v>2028</v>
      </c>
      <c r="F327" s="24" t="str">
        <f t="shared" si="64"/>
        <v>Q4</v>
      </c>
      <c r="G327" s="15" t="s">
        <v>58</v>
      </c>
      <c r="H327" s="5" t="s">
        <v>89</v>
      </c>
      <c r="I327" s="5" t="s">
        <v>54</v>
      </c>
      <c r="J327" s="42">
        <v>8.9415958333333313E-3</v>
      </c>
      <c r="K327" s="15"/>
      <c r="N327" s="38"/>
      <c r="O327" s="31">
        <f ca="1">IF(H327="","",J327*(1/INDIRECT($H327))/INDEX('Fixed inputs'!$D$81:$D$85,MATCH($C327,'Fixed inputs'!$B$81:$B$85,0)))</f>
        <v>0.11078431372549018</v>
      </c>
      <c r="P327" s="32" t="str">
        <f ca="1">IF(L327="","",N327*(1/(INDIRECT($L327))/INDEX('Fixed inputs'!$D$81:$D$85,MATCH($C327,'Fixed inputs'!$B$81:$B$85,0))))</f>
        <v/>
      </c>
      <c r="Q327" s="36">
        <f t="shared" ca="1" si="47"/>
        <v>0</v>
      </c>
      <c r="R327" s="8"/>
      <c r="V327" s="32"/>
    </row>
    <row r="328" spans="3:22" x14ac:dyDescent="0.6">
      <c r="C328" s="22" t="s">
        <v>6</v>
      </c>
      <c r="D328" s="23" t="s">
        <v>57</v>
      </c>
      <c r="E328" s="23">
        <f t="shared" si="64"/>
        <v>2029</v>
      </c>
      <c r="F328" s="24" t="str">
        <f t="shared" si="64"/>
        <v>Q1</v>
      </c>
      <c r="G328" s="15" t="s">
        <v>58</v>
      </c>
      <c r="H328" s="5" t="s">
        <v>89</v>
      </c>
      <c r="I328" s="5" t="s">
        <v>54</v>
      </c>
      <c r="J328" s="42">
        <v>8.9415958333333313E-3</v>
      </c>
      <c r="K328" s="15"/>
      <c r="N328" s="38"/>
      <c r="O328" s="31">
        <f ca="1">IF(H328="","",J328*(1/INDIRECT($H328))/INDEX('Fixed inputs'!$D$81:$D$85,MATCH($C328,'Fixed inputs'!$B$81:$B$85,0)))</f>
        <v>0.11078431372549018</v>
      </c>
      <c r="P328" s="32" t="str">
        <f ca="1">IF(L328="","",N328*(1/(INDIRECT($L328))/INDEX('Fixed inputs'!$D$81:$D$85,MATCH($C328,'Fixed inputs'!$B$81:$B$85,0))))</f>
        <v/>
      </c>
      <c r="Q328" s="36">
        <f t="shared" ref="Q328:Q390" ca="1" si="65">SUM(O328,P328)*IF(AND(D328="GB",C328="Gas",NOT(include_GB_GAS_transport)),0,1)</f>
        <v>0</v>
      </c>
      <c r="R328" s="8"/>
      <c r="V328" s="32"/>
    </row>
    <row r="329" spans="3:22" x14ac:dyDescent="0.6">
      <c r="C329" s="22" t="s">
        <v>6</v>
      </c>
      <c r="D329" s="23" t="s">
        <v>57</v>
      </c>
      <c r="E329" s="23">
        <f t="shared" si="64"/>
        <v>2029</v>
      </c>
      <c r="F329" s="24" t="str">
        <f t="shared" si="64"/>
        <v>Q2</v>
      </c>
      <c r="G329" s="15" t="s">
        <v>58</v>
      </c>
      <c r="H329" s="5" t="s">
        <v>89</v>
      </c>
      <c r="I329" s="5" t="s">
        <v>54</v>
      </c>
      <c r="J329" s="42">
        <v>8.9415958333333313E-3</v>
      </c>
      <c r="K329" s="15"/>
      <c r="N329" s="38"/>
      <c r="O329" s="31">
        <f ca="1">IF(H329="","",J329*(1/INDIRECT($H329))/INDEX('Fixed inputs'!$D$81:$D$85,MATCH($C329,'Fixed inputs'!$B$81:$B$85,0)))</f>
        <v>0.11078431372549018</v>
      </c>
      <c r="P329" s="32" t="str">
        <f ca="1">IF(L329="","",N329*(1/(INDIRECT($L329))/INDEX('Fixed inputs'!$D$81:$D$85,MATCH($C329,'Fixed inputs'!$B$81:$B$85,0))))</f>
        <v/>
      </c>
      <c r="Q329" s="36">
        <f t="shared" ca="1" si="65"/>
        <v>0</v>
      </c>
      <c r="R329" s="8"/>
      <c r="V329" s="32"/>
    </row>
    <row r="330" spans="3:22" x14ac:dyDescent="0.6">
      <c r="C330" s="22" t="s">
        <v>6</v>
      </c>
      <c r="D330" s="23" t="s">
        <v>57</v>
      </c>
      <c r="E330" s="23">
        <f t="shared" si="64"/>
        <v>2029</v>
      </c>
      <c r="F330" s="24" t="str">
        <f t="shared" si="64"/>
        <v>Q3</v>
      </c>
      <c r="G330" s="15" t="s">
        <v>58</v>
      </c>
      <c r="H330" s="5" t="s">
        <v>89</v>
      </c>
      <c r="I330" s="5" t="s">
        <v>54</v>
      </c>
      <c r="J330" s="42">
        <v>8.9415958333333313E-3</v>
      </c>
      <c r="K330" s="15"/>
      <c r="N330" s="38"/>
      <c r="O330" s="31">
        <f ca="1">IF(H330="","",J330*(1/INDIRECT($H330))/INDEX('Fixed inputs'!$D$81:$D$85,MATCH($C330,'Fixed inputs'!$B$81:$B$85,0)))</f>
        <v>0.11078431372549018</v>
      </c>
      <c r="P330" s="32" t="str">
        <f ca="1">IF(L330="","",N330*(1/(INDIRECT($L330))/INDEX('Fixed inputs'!$D$81:$D$85,MATCH($C330,'Fixed inputs'!$B$81:$B$85,0))))</f>
        <v/>
      </c>
      <c r="Q330" s="36">
        <f t="shared" ca="1" si="65"/>
        <v>0</v>
      </c>
      <c r="R330" s="8"/>
      <c r="V330" s="32"/>
    </row>
    <row r="331" spans="3:22" x14ac:dyDescent="0.6">
      <c r="C331" s="22" t="s">
        <v>6</v>
      </c>
      <c r="D331" s="23" t="s">
        <v>57</v>
      </c>
      <c r="E331" s="23">
        <f t="shared" ref="E331:F331" si="66">E263</f>
        <v>2029</v>
      </c>
      <c r="F331" s="24" t="str">
        <f t="shared" si="66"/>
        <v>Q4</v>
      </c>
      <c r="G331" s="15" t="s">
        <v>58</v>
      </c>
      <c r="H331" s="5" t="s">
        <v>89</v>
      </c>
      <c r="I331" s="5" t="s">
        <v>54</v>
      </c>
      <c r="J331" s="42">
        <v>8.9415958333333313E-3</v>
      </c>
      <c r="K331" s="15"/>
      <c r="N331" s="38"/>
      <c r="O331" s="31">
        <f ca="1">IF(H331="","",J331*(1/INDIRECT($H331))/INDEX('Fixed inputs'!$D$81:$D$85,MATCH($C331,'Fixed inputs'!$B$81:$B$85,0)))</f>
        <v>0.11078431372549018</v>
      </c>
      <c r="P331" s="32" t="str">
        <f ca="1">IF(L331="","",N331*(1/(INDIRECT($L331))/INDEX('Fixed inputs'!$D$81:$D$85,MATCH($C331,'Fixed inputs'!$B$81:$B$85,0))))</f>
        <v/>
      </c>
      <c r="Q331" s="36">
        <f t="shared" ca="1" si="65"/>
        <v>0</v>
      </c>
      <c r="R331" s="8"/>
      <c r="V331" s="32"/>
    </row>
    <row r="332" spans="3:22" x14ac:dyDescent="0.6">
      <c r="C332" s="22" t="s">
        <v>6</v>
      </c>
      <c r="D332" s="23" t="s">
        <v>57</v>
      </c>
      <c r="E332" s="23">
        <f t="shared" ref="E332:F332" si="67">E264</f>
        <v>2030</v>
      </c>
      <c r="F332" s="24" t="str">
        <f t="shared" si="67"/>
        <v>Q1</v>
      </c>
      <c r="G332" s="15" t="s">
        <v>58</v>
      </c>
      <c r="H332" s="5" t="s">
        <v>89</v>
      </c>
      <c r="I332" s="5" t="s">
        <v>54</v>
      </c>
      <c r="J332" s="42">
        <v>8.9415958333333313E-3</v>
      </c>
      <c r="K332" s="15"/>
      <c r="N332" s="38"/>
      <c r="O332" s="31">
        <f ca="1">IF(H332="","",J332*(1/INDIRECT($H332))/INDEX('Fixed inputs'!$D$81:$D$85,MATCH($C332,'Fixed inputs'!$B$81:$B$85,0)))</f>
        <v>0.11078431372549018</v>
      </c>
      <c r="P332" s="32" t="str">
        <f ca="1">IF(L332="","",N332*(1/(INDIRECT($L332))/INDEX('Fixed inputs'!$D$81:$D$85,MATCH($C332,'Fixed inputs'!$B$81:$B$85,0))))</f>
        <v/>
      </c>
      <c r="Q332" s="36">
        <f t="shared" ca="1" si="65"/>
        <v>0</v>
      </c>
      <c r="R332" s="8"/>
      <c r="V332" s="32"/>
    </row>
    <row r="333" spans="3:22" x14ac:dyDescent="0.6">
      <c r="C333" s="22" t="s">
        <v>6</v>
      </c>
      <c r="D333" s="23" t="s">
        <v>57</v>
      </c>
      <c r="E333" s="23">
        <f t="shared" ref="E333:F333" si="68">E265</f>
        <v>2030</v>
      </c>
      <c r="F333" s="24" t="str">
        <f t="shared" si="68"/>
        <v>Q2</v>
      </c>
      <c r="G333" s="15" t="s">
        <v>58</v>
      </c>
      <c r="H333" s="5" t="s">
        <v>89</v>
      </c>
      <c r="I333" s="5" t="s">
        <v>54</v>
      </c>
      <c r="J333" s="42">
        <v>8.9415958333333313E-3</v>
      </c>
      <c r="K333" s="15"/>
      <c r="N333" s="38"/>
      <c r="O333" s="31">
        <f ca="1">IF(H333="","",J333*(1/INDIRECT($H333))/INDEX('Fixed inputs'!$D$81:$D$85,MATCH($C333,'Fixed inputs'!$B$81:$B$85,0)))</f>
        <v>0.11078431372549018</v>
      </c>
      <c r="P333" s="32" t="str">
        <f ca="1">IF(L333="","",N333*(1/(INDIRECT($L333))/INDEX('Fixed inputs'!$D$81:$D$85,MATCH($C333,'Fixed inputs'!$B$81:$B$85,0))))</f>
        <v/>
      </c>
      <c r="Q333" s="36">
        <f t="shared" ca="1" si="65"/>
        <v>0</v>
      </c>
      <c r="R333" s="8"/>
      <c r="V333" s="32"/>
    </row>
    <row r="334" spans="3:22" x14ac:dyDescent="0.6">
      <c r="C334" s="22" t="s">
        <v>6</v>
      </c>
      <c r="D334" s="23" t="s">
        <v>57</v>
      </c>
      <c r="E334" s="23">
        <f t="shared" ref="E334:F334" si="69">E266</f>
        <v>2030</v>
      </c>
      <c r="F334" s="24" t="str">
        <f t="shared" si="69"/>
        <v>Q3</v>
      </c>
      <c r="G334" s="15" t="s">
        <v>58</v>
      </c>
      <c r="H334" s="5" t="s">
        <v>89</v>
      </c>
      <c r="I334" s="5" t="s">
        <v>54</v>
      </c>
      <c r="J334" s="42">
        <v>8.9415958333333313E-3</v>
      </c>
      <c r="K334" s="15"/>
      <c r="N334" s="38"/>
      <c r="O334" s="31">
        <f ca="1">IF(H334="","",J334*(1/INDIRECT($H334))/INDEX('Fixed inputs'!$D$81:$D$85,MATCH($C334,'Fixed inputs'!$B$81:$B$85,0)))</f>
        <v>0.11078431372549018</v>
      </c>
      <c r="P334" s="32" t="str">
        <f ca="1">IF(L334="","",N334*(1/(INDIRECT($L334))/INDEX('Fixed inputs'!$D$81:$D$85,MATCH($C334,'Fixed inputs'!$B$81:$B$85,0))))</f>
        <v/>
      </c>
      <c r="Q334" s="36">
        <f t="shared" ca="1" si="65"/>
        <v>0</v>
      </c>
      <c r="R334" s="8"/>
      <c r="V334" s="32"/>
    </row>
    <row r="335" spans="3:22" x14ac:dyDescent="0.6">
      <c r="C335" s="22" t="s">
        <v>6</v>
      </c>
      <c r="D335" s="23" t="s">
        <v>57</v>
      </c>
      <c r="E335" s="23">
        <f t="shared" ref="E335:F335" si="70">E267</f>
        <v>2030</v>
      </c>
      <c r="F335" s="24" t="str">
        <f t="shared" si="70"/>
        <v>Q4</v>
      </c>
      <c r="G335" s="15" t="s">
        <v>58</v>
      </c>
      <c r="H335" s="5" t="s">
        <v>89</v>
      </c>
      <c r="I335" s="5" t="s">
        <v>54</v>
      </c>
      <c r="J335" s="42">
        <v>8.9415958333333313E-3</v>
      </c>
      <c r="K335" s="15"/>
      <c r="N335" s="38"/>
      <c r="O335" s="31">
        <f ca="1">IF(H335="","",J335*(1/INDIRECT($H335))/INDEX('Fixed inputs'!$D$81:$D$85,MATCH($C335,'Fixed inputs'!$B$81:$B$85,0)))</f>
        <v>0.11078431372549018</v>
      </c>
      <c r="P335" s="32" t="str">
        <f ca="1">IF(L335="","",N335*(1/(INDIRECT($L335))/INDEX('Fixed inputs'!$D$81:$D$85,MATCH($C335,'Fixed inputs'!$B$81:$B$85,0))))</f>
        <v/>
      </c>
      <c r="Q335" s="36">
        <f t="shared" ca="1" si="65"/>
        <v>0</v>
      </c>
      <c r="R335" s="8"/>
      <c r="V335" s="32"/>
    </row>
    <row r="336" spans="3:22" x14ac:dyDescent="0.6">
      <c r="C336" s="22" t="s">
        <v>6</v>
      </c>
      <c r="D336" s="23" t="s">
        <v>57</v>
      </c>
      <c r="E336" s="23">
        <f t="shared" ref="E336:F336" si="71">E268</f>
        <v>2031</v>
      </c>
      <c r="F336" s="24" t="str">
        <f t="shared" si="71"/>
        <v>Q1</v>
      </c>
      <c r="G336" s="15" t="s">
        <v>58</v>
      </c>
      <c r="H336" s="5" t="s">
        <v>89</v>
      </c>
      <c r="I336" s="5" t="s">
        <v>54</v>
      </c>
      <c r="J336" s="42">
        <v>8.9415958333333313E-3</v>
      </c>
      <c r="K336" s="15"/>
      <c r="N336" s="38"/>
      <c r="O336" s="31">
        <f ca="1">IF(H336="","",J336*(1/INDIRECT($H336))/INDEX('Fixed inputs'!$D$81:$D$85,MATCH($C336,'Fixed inputs'!$B$81:$B$85,0)))</f>
        <v>0.11078431372549018</v>
      </c>
      <c r="P336" s="32" t="str">
        <f ca="1">IF(L336="","",N336*(1/(INDIRECT($L336))/INDEX('Fixed inputs'!$D$81:$D$85,MATCH($C336,'Fixed inputs'!$B$81:$B$85,0))))</f>
        <v/>
      </c>
      <c r="Q336" s="36">
        <f t="shared" ca="1" si="65"/>
        <v>0</v>
      </c>
      <c r="R336" s="8"/>
      <c r="V336" s="32"/>
    </row>
    <row r="337" spans="3:22" x14ac:dyDescent="0.6">
      <c r="C337" s="22" t="s">
        <v>6</v>
      </c>
      <c r="D337" s="23" t="s">
        <v>57</v>
      </c>
      <c r="E337" s="23">
        <f t="shared" ref="E337:F337" si="72">E269</f>
        <v>2031</v>
      </c>
      <c r="F337" s="24" t="str">
        <f t="shared" si="72"/>
        <v>Q2</v>
      </c>
      <c r="G337" s="15" t="s">
        <v>58</v>
      </c>
      <c r="H337" s="5" t="s">
        <v>89</v>
      </c>
      <c r="I337" s="5" t="s">
        <v>54</v>
      </c>
      <c r="J337" s="42">
        <v>8.9415958333333313E-3</v>
      </c>
      <c r="K337" s="15"/>
      <c r="N337" s="38"/>
      <c r="O337" s="31">
        <f ca="1">IF(H337="","",J337*(1/INDIRECT($H337))/INDEX('Fixed inputs'!$D$81:$D$85,MATCH($C337,'Fixed inputs'!$B$81:$B$85,0)))</f>
        <v>0.11078431372549018</v>
      </c>
      <c r="P337" s="32" t="str">
        <f ca="1">IF(L337="","",N337*(1/(INDIRECT($L337))/INDEX('Fixed inputs'!$D$81:$D$85,MATCH($C337,'Fixed inputs'!$B$81:$B$85,0))))</f>
        <v/>
      </c>
      <c r="Q337" s="36">
        <f t="shared" ca="1" si="65"/>
        <v>0</v>
      </c>
      <c r="R337" s="8"/>
      <c r="V337" s="32"/>
    </row>
    <row r="338" spans="3:22" x14ac:dyDescent="0.6">
      <c r="C338" s="22" t="s">
        <v>6</v>
      </c>
      <c r="D338" s="23" t="s">
        <v>57</v>
      </c>
      <c r="E338" s="23">
        <f t="shared" ref="E338:F338" si="73">E270</f>
        <v>2031</v>
      </c>
      <c r="F338" s="24" t="str">
        <f t="shared" si="73"/>
        <v>Q3</v>
      </c>
      <c r="G338" s="15" t="s">
        <v>58</v>
      </c>
      <c r="H338" s="5" t="s">
        <v>89</v>
      </c>
      <c r="I338" s="5" t="s">
        <v>54</v>
      </c>
      <c r="J338" s="42">
        <v>8.9415958333333313E-3</v>
      </c>
      <c r="K338" s="15"/>
      <c r="N338" s="38"/>
      <c r="O338" s="31">
        <f ca="1">IF(H338="","",J338*(1/INDIRECT($H338))/INDEX('Fixed inputs'!$D$81:$D$85,MATCH($C338,'Fixed inputs'!$B$81:$B$85,0)))</f>
        <v>0.11078431372549018</v>
      </c>
      <c r="P338" s="32" t="str">
        <f ca="1">IF(L338="","",N338*(1/(INDIRECT($L338))/INDEX('Fixed inputs'!$D$81:$D$85,MATCH($C338,'Fixed inputs'!$B$81:$B$85,0))))</f>
        <v/>
      </c>
      <c r="Q338" s="36">
        <f t="shared" ca="1" si="65"/>
        <v>0</v>
      </c>
      <c r="R338" s="8"/>
      <c r="V338" s="32"/>
    </row>
    <row r="339" spans="3:22" x14ac:dyDescent="0.6">
      <c r="C339" s="22" t="s">
        <v>6</v>
      </c>
      <c r="D339" s="23" t="s">
        <v>57</v>
      </c>
      <c r="E339" s="23">
        <f t="shared" ref="E339:F339" si="74">E271</f>
        <v>2031</v>
      </c>
      <c r="F339" s="24" t="str">
        <f t="shared" si="74"/>
        <v>Q4</v>
      </c>
      <c r="G339" s="15" t="s">
        <v>58</v>
      </c>
      <c r="H339" s="5" t="s">
        <v>89</v>
      </c>
      <c r="I339" s="5" t="s">
        <v>54</v>
      </c>
      <c r="J339" s="42">
        <v>8.9415958333333313E-3</v>
      </c>
      <c r="K339" s="15"/>
      <c r="N339" s="38"/>
      <c r="O339" s="31">
        <f ca="1">IF(H339="","",J339*(1/INDIRECT($H339))/INDEX('Fixed inputs'!$D$81:$D$85,MATCH($C339,'Fixed inputs'!$B$81:$B$85,0)))</f>
        <v>0.11078431372549018</v>
      </c>
      <c r="P339" s="32" t="str">
        <f ca="1">IF(L339="","",N339*(1/(INDIRECT($L339))/INDEX('Fixed inputs'!$D$81:$D$85,MATCH($C339,'Fixed inputs'!$B$81:$B$85,0))))</f>
        <v/>
      </c>
      <c r="Q339" s="36">
        <f t="shared" ca="1" si="65"/>
        <v>0</v>
      </c>
      <c r="R339" s="8"/>
      <c r="V339" s="32"/>
    </row>
    <row r="340" spans="3:22" x14ac:dyDescent="0.6">
      <c r="C340" s="22" t="s">
        <v>6</v>
      </c>
      <c r="D340" s="23" t="s">
        <v>57</v>
      </c>
      <c r="E340" s="23">
        <f t="shared" ref="E340:F340" si="75">E272</f>
        <v>2032</v>
      </c>
      <c r="F340" s="24" t="str">
        <f t="shared" si="75"/>
        <v>Q1</v>
      </c>
      <c r="G340" s="15" t="s">
        <v>58</v>
      </c>
      <c r="H340" s="5" t="s">
        <v>89</v>
      </c>
      <c r="I340" s="5" t="s">
        <v>54</v>
      </c>
      <c r="J340" s="42">
        <v>8.9415958333333313E-3</v>
      </c>
      <c r="K340" s="15"/>
      <c r="N340" s="38"/>
      <c r="O340" s="31">
        <f ca="1">IF(H340="","",J340*(1/INDIRECT($H340))/INDEX('Fixed inputs'!$D$81:$D$85,MATCH($C340,'Fixed inputs'!$B$81:$B$85,0)))</f>
        <v>0.11078431372549018</v>
      </c>
      <c r="P340" s="32" t="str">
        <f ca="1">IF(L340="","",N340*(1/(INDIRECT($L340))/INDEX('Fixed inputs'!$D$81:$D$85,MATCH($C340,'Fixed inputs'!$B$81:$B$85,0))))</f>
        <v/>
      </c>
      <c r="Q340" s="36">
        <f t="shared" ca="1" si="65"/>
        <v>0</v>
      </c>
      <c r="R340" s="8"/>
      <c r="V340" s="32"/>
    </row>
    <row r="341" spans="3:22" x14ac:dyDescent="0.6">
      <c r="C341" s="22" t="s">
        <v>6</v>
      </c>
      <c r="D341" s="23" t="s">
        <v>57</v>
      </c>
      <c r="E341" s="23">
        <f t="shared" ref="E341:F341" si="76">E273</f>
        <v>2032</v>
      </c>
      <c r="F341" s="24" t="str">
        <f t="shared" si="76"/>
        <v>Q2</v>
      </c>
      <c r="G341" s="15" t="s">
        <v>58</v>
      </c>
      <c r="H341" s="5" t="s">
        <v>89</v>
      </c>
      <c r="I341" s="5" t="s">
        <v>54</v>
      </c>
      <c r="J341" s="42">
        <v>8.9415958333333313E-3</v>
      </c>
      <c r="K341" s="15"/>
      <c r="N341" s="38"/>
      <c r="O341" s="31">
        <f ca="1">IF(H341="","",J341*(1/INDIRECT($H341))/INDEX('Fixed inputs'!$D$81:$D$85,MATCH($C341,'Fixed inputs'!$B$81:$B$85,0)))</f>
        <v>0.11078431372549018</v>
      </c>
      <c r="P341" s="32" t="str">
        <f ca="1">IF(L341="","",N341*(1/(INDIRECT($L341))/INDEX('Fixed inputs'!$D$81:$D$85,MATCH($C341,'Fixed inputs'!$B$81:$B$85,0))))</f>
        <v/>
      </c>
      <c r="Q341" s="36">
        <f t="shared" ca="1" si="65"/>
        <v>0</v>
      </c>
      <c r="R341" s="8"/>
      <c r="V341" s="32"/>
    </row>
    <row r="342" spans="3:22" x14ac:dyDescent="0.6">
      <c r="C342" s="22" t="s">
        <v>6</v>
      </c>
      <c r="D342" s="23" t="s">
        <v>57</v>
      </c>
      <c r="E342" s="23">
        <f t="shared" ref="E342:F342" si="77">E274</f>
        <v>2032</v>
      </c>
      <c r="F342" s="24" t="str">
        <f t="shared" si="77"/>
        <v>Q3</v>
      </c>
      <c r="G342" s="15" t="s">
        <v>58</v>
      </c>
      <c r="H342" s="5" t="s">
        <v>89</v>
      </c>
      <c r="I342" s="5" t="s">
        <v>54</v>
      </c>
      <c r="J342" s="42">
        <v>8.9415958333333313E-3</v>
      </c>
      <c r="K342" s="15"/>
      <c r="N342" s="38"/>
      <c r="O342" s="31">
        <f ca="1">IF(H342="","",J342*(1/INDIRECT($H342))/INDEX('Fixed inputs'!$D$81:$D$85,MATCH($C342,'Fixed inputs'!$B$81:$B$85,0)))</f>
        <v>0.11078431372549018</v>
      </c>
      <c r="P342" s="32" t="str">
        <f ca="1">IF(L342="","",N342*(1/(INDIRECT($L342))/INDEX('Fixed inputs'!$D$81:$D$85,MATCH($C342,'Fixed inputs'!$B$81:$B$85,0))))</f>
        <v/>
      </c>
      <c r="Q342" s="36">
        <f t="shared" ca="1" si="65"/>
        <v>0</v>
      </c>
      <c r="R342" s="8"/>
      <c r="V342" s="32"/>
    </row>
    <row r="343" spans="3:22" x14ac:dyDescent="0.6">
      <c r="C343" s="22" t="s">
        <v>6</v>
      </c>
      <c r="D343" s="23" t="s">
        <v>57</v>
      </c>
      <c r="E343" s="23">
        <f t="shared" ref="E343:F343" si="78">E275</f>
        <v>2032</v>
      </c>
      <c r="F343" s="24" t="str">
        <f t="shared" si="78"/>
        <v>Q4</v>
      </c>
      <c r="G343" s="15" t="s">
        <v>58</v>
      </c>
      <c r="H343" s="5" t="s">
        <v>89</v>
      </c>
      <c r="I343" s="5" t="s">
        <v>54</v>
      </c>
      <c r="J343" s="42">
        <v>8.9415958333333313E-3</v>
      </c>
      <c r="K343" s="15"/>
      <c r="N343" s="38"/>
      <c r="O343" s="31">
        <f ca="1">IF(H343="","",J343*(1/INDIRECT($H343))/INDEX('Fixed inputs'!$D$81:$D$85,MATCH($C343,'Fixed inputs'!$B$81:$B$85,0)))</f>
        <v>0.11078431372549018</v>
      </c>
      <c r="P343" s="32" t="str">
        <f ca="1">IF(L343="","",N343*(1/(INDIRECT($L343))/INDEX('Fixed inputs'!$D$81:$D$85,MATCH($C343,'Fixed inputs'!$B$81:$B$85,0))))</f>
        <v/>
      </c>
      <c r="Q343" s="36">
        <f t="shared" ca="1" si="65"/>
        <v>0</v>
      </c>
      <c r="R343" s="8"/>
      <c r="V343" s="32"/>
    </row>
    <row r="344" spans="3:22" x14ac:dyDescent="0.6">
      <c r="C344" s="22" t="s">
        <v>6</v>
      </c>
      <c r="D344" s="23" t="s">
        <v>57</v>
      </c>
      <c r="E344" s="23">
        <f t="shared" ref="E344:F344" si="79">E276</f>
        <v>2033</v>
      </c>
      <c r="F344" s="24" t="str">
        <f t="shared" si="79"/>
        <v>Q1</v>
      </c>
      <c r="G344" s="15" t="s">
        <v>58</v>
      </c>
      <c r="H344" s="5" t="s">
        <v>89</v>
      </c>
      <c r="I344" s="5" t="s">
        <v>54</v>
      </c>
      <c r="J344" s="42">
        <v>8.9415958333333313E-3</v>
      </c>
      <c r="K344" s="15"/>
      <c r="N344" s="38"/>
      <c r="O344" s="31">
        <f ca="1">IF(H344="","",J344*(1/INDIRECT($H344))/INDEX('Fixed inputs'!$D$81:$D$85,MATCH($C344,'Fixed inputs'!$B$81:$B$85,0)))</f>
        <v>0.11078431372549018</v>
      </c>
      <c r="P344" s="32" t="str">
        <f ca="1">IF(L344="","",N344*(1/(INDIRECT($L344))/INDEX('Fixed inputs'!$D$81:$D$85,MATCH($C344,'Fixed inputs'!$B$81:$B$85,0))))</f>
        <v/>
      </c>
      <c r="Q344" s="36">
        <f t="shared" ca="1" si="65"/>
        <v>0</v>
      </c>
      <c r="R344" s="8"/>
      <c r="V344" s="32"/>
    </row>
    <row r="345" spans="3:22" x14ac:dyDescent="0.6">
      <c r="C345" s="22" t="s">
        <v>6</v>
      </c>
      <c r="D345" s="23" t="s">
        <v>57</v>
      </c>
      <c r="E345" s="23">
        <f t="shared" ref="E345:F345" si="80">E277</f>
        <v>2033</v>
      </c>
      <c r="F345" s="24" t="str">
        <f t="shared" si="80"/>
        <v>Q2</v>
      </c>
      <c r="G345" s="15" t="s">
        <v>58</v>
      </c>
      <c r="H345" s="5" t="s">
        <v>89</v>
      </c>
      <c r="I345" s="5" t="s">
        <v>54</v>
      </c>
      <c r="J345" s="42">
        <v>8.9415958333333313E-3</v>
      </c>
      <c r="K345" s="15"/>
      <c r="N345" s="38"/>
      <c r="O345" s="31">
        <f ca="1">IF(H345="","",J345*(1/INDIRECT($H345))/INDEX('Fixed inputs'!$D$81:$D$85,MATCH($C345,'Fixed inputs'!$B$81:$B$85,0)))</f>
        <v>0.11078431372549018</v>
      </c>
      <c r="P345" s="32" t="str">
        <f ca="1">IF(L345="","",N345*(1/(INDIRECT($L345))/INDEX('Fixed inputs'!$D$81:$D$85,MATCH($C345,'Fixed inputs'!$B$81:$B$85,0))))</f>
        <v/>
      </c>
      <c r="Q345" s="36">
        <f t="shared" ca="1" si="65"/>
        <v>0</v>
      </c>
      <c r="R345" s="8"/>
      <c r="V345" s="32"/>
    </row>
    <row r="346" spans="3:22" x14ac:dyDescent="0.6">
      <c r="C346" s="22" t="s">
        <v>6</v>
      </c>
      <c r="D346" s="23" t="s">
        <v>57</v>
      </c>
      <c r="E346" s="23">
        <f t="shared" ref="E346:F346" si="81">E278</f>
        <v>2033</v>
      </c>
      <c r="F346" s="24" t="str">
        <f t="shared" si="81"/>
        <v>Q3</v>
      </c>
      <c r="G346" s="15" t="s">
        <v>58</v>
      </c>
      <c r="H346" s="5" t="s">
        <v>89</v>
      </c>
      <c r="I346" s="5" t="s">
        <v>54</v>
      </c>
      <c r="J346" s="42">
        <v>8.9415958333333313E-3</v>
      </c>
      <c r="K346" s="15"/>
      <c r="N346" s="38"/>
      <c r="O346" s="31">
        <f ca="1">IF(H346="","",J346*(1/INDIRECT($H346))/INDEX('Fixed inputs'!$D$81:$D$85,MATCH($C346,'Fixed inputs'!$B$81:$B$85,0)))</f>
        <v>0.11078431372549018</v>
      </c>
      <c r="P346" s="32" t="str">
        <f ca="1">IF(L346="","",N346*(1/(INDIRECT($L346))/INDEX('Fixed inputs'!$D$81:$D$85,MATCH($C346,'Fixed inputs'!$B$81:$B$85,0))))</f>
        <v/>
      </c>
      <c r="Q346" s="36">
        <f t="shared" ca="1" si="65"/>
        <v>0</v>
      </c>
      <c r="R346" s="8"/>
      <c r="V346" s="32"/>
    </row>
    <row r="347" spans="3:22" x14ac:dyDescent="0.6">
      <c r="C347" s="25" t="s">
        <v>6</v>
      </c>
      <c r="D347" s="20" t="s">
        <v>57</v>
      </c>
      <c r="E347" s="20">
        <f t="shared" ref="E347:F366" si="82">E279</f>
        <v>2033</v>
      </c>
      <c r="F347" s="26" t="str">
        <f t="shared" si="82"/>
        <v>Q4</v>
      </c>
      <c r="G347" s="12" t="s">
        <v>58</v>
      </c>
      <c r="H347" s="16" t="s">
        <v>89</v>
      </c>
      <c r="I347" s="16" t="s">
        <v>54</v>
      </c>
      <c r="J347" s="43">
        <v>8.9415958333333313E-3</v>
      </c>
      <c r="K347" s="12"/>
      <c r="L347" s="16"/>
      <c r="M347" s="16"/>
      <c r="N347" s="39"/>
      <c r="O347" s="34">
        <f ca="1">IF(H347="","",J347*(1/INDIRECT($H347))/INDEX('Fixed inputs'!$D$81:$D$85,MATCH($C347,'Fixed inputs'!$B$81:$B$85,0)))</f>
        <v>0.11078431372549018</v>
      </c>
      <c r="P347" s="21" t="str">
        <f ca="1">IF(L347="","",N347*(1/(INDIRECT($L347))/INDEX('Fixed inputs'!$D$81:$D$85,MATCH($C347,'Fixed inputs'!$B$81:$B$85,0))))</f>
        <v/>
      </c>
      <c r="Q347" s="37">
        <f t="shared" ca="1" si="65"/>
        <v>0</v>
      </c>
      <c r="R347" s="8"/>
      <c r="V347" s="32"/>
    </row>
    <row r="348" spans="3:22" x14ac:dyDescent="0.6">
      <c r="C348" s="22" t="s">
        <v>9</v>
      </c>
      <c r="D348" s="23" t="s">
        <v>33</v>
      </c>
      <c r="E348" s="23">
        <f t="shared" si="82"/>
        <v>2017</v>
      </c>
      <c r="F348" s="24" t="str">
        <f t="shared" si="82"/>
        <v>Q1</v>
      </c>
      <c r="G348" s="29" t="s">
        <v>59</v>
      </c>
      <c r="H348" s="5" t="s">
        <v>90</v>
      </c>
      <c r="I348" s="5" t="s">
        <v>49</v>
      </c>
      <c r="J348" s="38">
        <v>41</v>
      </c>
      <c r="K348" s="15"/>
      <c r="N348" s="38"/>
      <c r="O348" s="54">
        <f ca="1">IF(H348="","",J348*(1/INDIRECT($H348))/INDEX('Fixed inputs'!$D$81:$D$85,MATCH($C348,'Fixed inputs'!$B$81:$B$85,0)))</f>
        <v>0.95637975274084452</v>
      </c>
      <c r="P348" s="55" t="str">
        <f ca="1">IF(L348="","",N348*(1/(INDIRECT($L348))/INDEX('Fixed inputs'!$D$81:$D$85,MATCH($C348,'Fixed inputs'!$B$81:$B$85,0))))</f>
        <v/>
      </c>
      <c r="Q348" s="56">
        <f t="shared" ca="1" si="65"/>
        <v>0.95637975274084452</v>
      </c>
      <c r="R348" s="8"/>
      <c r="V348" s="32"/>
    </row>
    <row r="349" spans="3:22" x14ac:dyDescent="0.6">
      <c r="C349" s="22" t="s">
        <v>9</v>
      </c>
      <c r="D349" s="23" t="s">
        <v>33</v>
      </c>
      <c r="E349" s="23">
        <f t="shared" si="82"/>
        <v>2017</v>
      </c>
      <c r="F349" s="24" t="str">
        <f t="shared" si="82"/>
        <v>Q2</v>
      </c>
      <c r="G349" s="15" t="s">
        <v>59</v>
      </c>
      <c r="H349" s="5" t="s">
        <v>90</v>
      </c>
      <c r="I349" s="5" t="s">
        <v>49</v>
      </c>
      <c r="J349" s="38">
        <v>41</v>
      </c>
      <c r="K349" s="15"/>
      <c r="N349" s="38"/>
      <c r="O349" s="31">
        <f ca="1">IF(H349="","",J349*(1/INDIRECT($H349))/INDEX('Fixed inputs'!$D$81:$D$85,MATCH($C349,'Fixed inputs'!$B$81:$B$85,0)))</f>
        <v>0.95637975274084452</v>
      </c>
      <c r="P349" s="32" t="str">
        <f ca="1">IF(L349="","",N349*(1/(INDIRECT($L349))/INDEX('Fixed inputs'!$D$81:$D$85,MATCH($C349,'Fixed inputs'!$B$81:$B$85,0))))</f>
        <v/>
      </c>
      <c r="Q349" s="33">
        <f t="shared" ca="1" si="65"/>
        <v>0.95637975274084452</v>
      </c>
      <c r="R349" s="8"/>
      <c r="V349" s="32"/>
    </row>
    <row r="350" spans="3:22" x14ac:dyDescent="0.6">
      <c r="C350" s="22" t="s">
        <v>9</v>
      </c>
      <c r="D350" s="23" t="s">
        <v>33</v>
      </c>
      <c r="E350" s="23">
        <f t="shared" si="82"/>
        <v>2017</v>
      </c>
      <c r="F350" s="24" t="str">
        <f t="shared" si="82"/>
        <v>Q3</v>
      </c>
      <c r="G350" s="15" t="s">
        <v>59</v>
      </c>
      <c r="H350" s="5" t="s">
        <v>90</v>
      </c>
      <c r="I350" s="5" t="s">
        <v>49</v>
      </c>
      <c r="J350" s="38">
        <v>41</v>
      </c>
      <c r="K350" s="15"/>
      <c r="N350" s="38"/>
      <c r="O350" s="31">
        <f ca="1">IF(H350="","",J350*(1/INDIRECT($H350))/INDEX('Fixed inputs'!$D$81:$D$85,MATCH($C350,'Fixed inputs'!$B$81:$B$85,0)))</f>
        <v>0.95637975274084452</v>
      </c>
      <c r="P350" s="32" t="str">
        <f ca="1">IF(L350="","",N350*(1/(INDIRECT($L350))/INDEX('Fixed inputs'!$D$81:$D$85,MATCH($C350,'Fixed inputs'!$B$81:$B$85,0))))</f>
        <v/>
      </c>
      <c r="Q350" s="33">
        <f t="shared" ca="1" si="65"/>
        <v>0.95637975274084452</v>
      </c>
      <c r="R350" s="8"/>
      <c r="V350" s="32"/>
    </row>
    <row r="351" spans="3:22" x14ac:dyDescent="0.6">
      <c r="C351" s="22" t="s">
        <v>9</v>
      </c>
      <c r="D351" s="23" t="s">
        <v>33</v>
      </c>
      <c r="E351" s="23">
        <f t="shared" si="82"/>
        <v>2017</v>
      </c>
      <c r="F351" s="24" t="str">
        <f t="shared" si="82"/>
        <v>Q4</v>
      </c>
      <c r="G351" s="15" t="s">
        <v>59</v>
      </c>
      <c r="H351" s="5" t="s">
        <v>90</v>
      </c>
      <c r="I351" s="5" t="s">
        <v>49</v>
      </c>
      <c r="J351" s="38">
        <v>41</v>
      </c>
      <c r="K351" s="15"/>
      <c r="N351" s="38"/>
      <c r="O351" s="31">
        <f ca="1">IF(H351="","",J351*(1/INDIRECT($H351))/INDEX('Fixed inputs'!$D$81:$D$85,MATCH($C351,'Fixed inputs'!$B$81:$B$85,0)))</f>
        <v>0.95637975274084452</v>
      </c>
      <c r="P351" s="32" t="str">
        <f ca="1">IF(L351="","",N351*(1/(INDIRECT($L351))/INDEX('Fixed inputs'!$D$81:$D$85,MATCH($C351,'Fixed inputs'!$B$81:$B$85,0))))</f>
        <v/>
      </c>
      <c r="Q351" s="33">
        <f t="shared" ca="1" si="65"/>
        <v>0.95637975274084452</v>
      </c>
      <c r="R351" s="8"/>
      <c r="V351" s="32"/>
    </row>
    <row r="352" spans="3:22" x14ac:dyDescent="0.6">
      <c r="C352" s="22" t="s">
        <v>9</v>
      </c>
      <c r="D352" s="23" t="s">
        <v>33</v>
      </c>
      <c r="E352" s="23">
        <f t="shared" si="82"/>
        <v>2018</v>
      </c>
      <c r="F352" s="24" t="str">
        <f t="shared" si="82"/>
        <v>Q1</v>
      </c>
      <c r="G352" s="15" t="s">
        <v>59</v>
      </c>
      <c r="H352" s="5" t="s">
        <v>90</v>
      </c>
      <c r="I352" s="5" t="s">
        <v>49</v>
      </c>
      <c r="J352" s="38">
        <v>41</v>
      </c>
      <c r="K352" s="15"/>
      <c r="N352" s="38"/>
      <c r="O352" s="31">
        <f ca="1">IF(H352="","",J352*(1/INDIRECT($H352))/INDEX('Fixed inputs'!$D$81:$D$85,MATCH($C352,'Fixed inputs'!$B$81:$B$85,0)))</f>
        <v>0.95637975274084452</v>
      </c>
      <c r="P352" s="32" t="str">
        <f ca="1">IF(L352="","",N352*(1/(INDIRECT($L352))/INDEX('Fixed inputs'!$D$81:$D$85,MATCH($C352,'Fixed inputs'!$B$81:$B$85,0))))</f>
        <v/>
      </c>
      <c r="Q352" s="33">
        <f t="shared" ca="1" si="65"/>
        <v>0.95637975274084452</v>
      </c>
      <c r="R352" s="8"/>
      <c r="V352" s="32"/>
    </row>
    <row r="353" spans="3:22" x14ac:dyDescent="0.6">
      <c r="C353" s="22" t="s">
        <v>9</v>
      </c>
      <c r="D353" s="23" t="s">
        <v>33</v>
      </c>
      <c r="E353" s="23">
        <f t="shared" si="82"/>
        <v>2018</v>
      </c>
      <c r="F353" s="24" t="str">
        <f t="shared" si="82"/>
        <v>Q2</v>
      </c>
      <c r="G353" s="15" t="s">
        <v>59</v>
      </c>
      <c r="H353" s="5" t="s">
        <v>90</v>
      </c>
      <c r="I353" s="5" t="s">
        <v>49</v>
      </c>
      <c r="J353" s="38">
        <v>41</v>
      </c>
      <c r="K353" s="15"/>
      <c r="N353" s="38"/>
      <c r="O353" s="31">
        <f ca="1">IF(H353="","",J353*(1/INDIRECT($H353))/INDEX('Fixed inputs'!$D$81:$D$85,MATCH($C353,'Fixed inputs'!$B$81:$B$85,0)))</f>
        <v>0.95637975274084452</v>
      </c>
      <c r="P353" s="32" t="str">
        <f ca="1">IF(L353="","",N353*(1/(INDIRECT($L353))/INDEX('Fixed inputs'!$D$81:$D$85,MATCH($C353,'Fixed inputs'!$B$81:$B$85,0))))</f>
        <v/>
      </c>
      <c r="Q353" s="33">
        <f t="shared" ca="1" si="65"/>
        <v>0.95637975274084452</v>
      </c>
      <c r="R353" s="8"/>
      <c r="V353" s="32"/>
    </row>
    <row r="354" spans="3:22" x14ac:dyDescent="0.6">
      <c r="C354" s="22" t="s">
        <v>9</v>
      </c>
      <c r="D354" s="23" t="s">
        <v>33</v>
      </c>
      <c r="E354" s="23">
        <f t="shared" si="82"/>
        <v>2018</v>
      </c>
      <c r="F354" s="24" t="str">
        <f t="shared" si="82"/>
        <v>Q3</v>
      </c>
      <c r="G354" s="15" t="s">
        <v>59</v>
      </c>
      <c r="H354" s="5" t="s">
        <v>90</v>
      </c>
      <c r="I354" s="5" t="s">
        <v>49</v>
      </c>
      <c r="J354" s="38">
        <v>41</v>
      </c>
      <c r="K354" s="15"/>
      <c r="N354" s="38"/>
      <c r="O354" s="31">
        <f ca="1">IF(H354="","",J354*(1/INDIRECT($H354))/INDEX('Fixed inputs'!$D$81:$D$85,MATCH($C354,'Fixed inputs'!$B$81:$B$85,0)))</f>
        <v>0.95637975274084452</v>
      </c>
      <c r="P354" s="32" t="str">
        <f ca="1">IF(L354="","",N354*(1/(INDIRECT($L354))/INDEX('Fixed inputs'!$D$81:$D$85,MATCH($C354,'Fixed inputs'!$B$81:$B$85,0))))</f>
        <v/>
      </c>
      <c r="Q354" s="33">
        <f t="shared" ca="1" si="65"/>
        <v>0.95637975274084452</v>
      </c>
      <c r="R354" s="8"/>
      <c r="V354" s="32"/>
    </row>
    <row r="355" spans="3:22" x14ac:dyDescent="0.6">
      <c r="C355" s="22" t="s">
        <v>9</v>
      </c>
      <c r="D355" s="23" t="s">
        <v>33</v>
      </c>
      <c r="E355" s="23">
        <f t="shared" si="82"/>
        <v>2018</v>
      </c>
      <c r="F355" s="24" t="str">
        <f t="shared" si="82"/>
        <v>Q4</v>
      </c>
      <c r="G355" s="15" t="s">
        <v>59</v>
      </c>
      <c r="H355" s="5" t="s">
        <v>90</v>
      </c>
      <c r="I355" s="5" t="s">
        <v>49</v>
      </c>
      <c r="J355" s="38">
        <v>41</v>
      </c>
      <c r="K355" s="15"/>
      <c r="N355" s="38"/>
      <c r="O355" s="31">
        <f ca="1">IF(H355="","",J355*(1/INDIRECT($H355))/INDEX('Fixed inputs'!$D$81:$D$85,MATCH($C355,'Fixed inputs'!$B$81:$B$85,0)))</f>
        <v>0.95637975274084452</v>
      </c>
      <c r="P355" s="32" t="str">
        <f ca="1">IF(L355="","",N355*(1/(INDIRECT($L355))/INDEX('Fixed inputs'!$D$81:$D$85,MATCH($C355,'Fixed inputs'!$B$81:$B$85,0))))</f>
        <v/>
      </c>
      <c r="Q355" s="33">
        <f t="shared" ca="1" si="65"/>
        <v>0.95637975274084452</v>
      </c>
      <c r="R355" s="8"/>
      <c r="V355" s="32"/>
    </row>
    <row r="356" spans="3:22" x14ac:dyDescent="0.6">
      <c r="C356" s="22" t="s">
        <v>9</v>
      </c>
      <c r="D356" s="23" t="s">
        <v>33</v>
      </c>
      <c r="E356" s="23">
        <f t="shared" si="82"/>
        <v>2019</v>
      </c>
      <c r="F356" s="24" t="str">
        <f t="shared" si="82"/>
        <v>Q1</v>
      </c>
      <c r="G356" s="15" t="s">
        <v>59</v>
      </c>
      <c r="H356" s="5" t="s">
        <v>90</v>
      </c>
      <c r="I356" s="5" t="s">
        <v>49</v>
      </c>
      <c r="J356" s="38">
        <v>41</v>
      </c>
      <c r="K356" s="15"/>
      <c r="N356" s="38"/>
      <c r="O356" s="31">
        <f ca="1">IF(H356="","",J356*(1/INDIRECT($H356))/INDEX('Fixed inputs'!$D$81:$D$85,MATCH($C356,'Fixed inputs'!$B$81:$B$85,0)))</f>
        <v>0.95637975274084452</v>
      </c>
      <c r="P356" s="32" t="str">
        <f ca="1">IF(L356="","",N356*(1/(INDIRECT($L356))/INDEX('Fixed inputs'!$D$81:$D$85,MATCH($C356,'Fixed inputs'!$B$81:$B$85,0))))</f>
        <v/>
      </c>
      <c r="Q356" s="33">
        <f t="shared" ca="1" si="65"/>
        <v>0.95637975274084452</v>
      </c>
      <c r="R356" s="8"/>
      <c r="V356" s="32"/>
    </row>
    <row r="357" spans="3:22" x14ac:dyDescent="0.6">
      <c r="C357" s="22" t="s">
        <v>9</v>
      </c>
      <c r="D357" s="23" t="s">
        <v>33</v>
      </c>
      <c r="E357" s="23">
        <f t="shared" si="82"/>
        <v>2019</v>
      </c>
      <c r="F357" s="24" t="str">
        <f t="shared" si="82"/>
        <v>Q2</v>
      </c>
      <c r="G357" s="15" t="s">
        <v>59</v>
      </c>
      <c r="H357" s="5" t="s">
        <v>90</v>
      </c>
      <c r="I357" s="5" t="s">
        <v>49</v>
      </c>
      <c r="J357" s="38">
        <v>41</v>
      </c>
      <c r="K357" s="15"/>
      <c r="N357" s="38"/>
      <c r="O357" s="31">
        <f ca="1">IF(H357="","",J357*(1/INDIRECT($H357))/INDEX('Fixed inputs'!$D$81:$D$85,MATCH($C357,'Fixed inputs'!$B$81:$B$85,0)))</f>
        <v>0.95637975274084452</v>
      </c>
      <c r="P357" s="32" t="str">
        <f ca="1">IF(L357="","",N357*(1/(INDIRECT($L357))/INDEX('Fixed inputs'!$D$81:$D$85,MATCH($C357,'Fixed inputs'!$B$81:$B$85,0))))</f>
        <v/>
      </c>
      <c r="Q357" s="33">
        <f t="shared" ca="1" si="65"/>
        <v>0.95637975274084452</v>
      </c>
      <c r="R357" s="8"/>
      <c r="V357" s="32"/>
    </row>
    <row r="358" spans="3:22" x14ac:dyDescent="0.6">
      <c r="C358" s="22" t="s">
        <v>9</v>
      </c>
      <c r="D358" s="23" t="s">
        <v>33</v>
      </c>
      <c r="E358" s="23">
        <f t="shared" si="82"/>
        <v>2019</v>
      </c>
      <c r="F358" s="24" t="str">
        <f t="shared" si="82"/>
        <v>Q3</v>
      </c>
      <c r="G358" s="15" t="s">
        <v>59</v>
      </c>
      <c r="H358" s="5" t="s">
        <v>90</v>
      </c>
      <c r="I358" s="5" t="s">
        <v>49</v>
      </c>
      <c r="J358" s="38">
        <v>41</v>
      </c>
      <c r="K358" s="15"/>
      <c r="N358" s="38"/>
      <c r="O358" s="31">
        <f ca="1">IF(H358="","",J358*(1/INDIRECT($H358))/INDEX('Fixed inputs'!$D$81:$D$85,MATCH($C358,'Fixed inputs'!$B$81:$B$85,0)))</f>
        <v>0.95637975274084452</v>
      </c>
      <c r="P358" s="32" t="str">
        <f ca="1">IF(L358="","",N358*(1/(INDIRECT($L358))/INDEX('Fixed inputs'!$D$81:$D$85,MATCH($C358,'Fixed inputs'!$B$81:$B$85,0))))</f>
        <v/>
      </c>
      <c r="Q358" s="33">
        <f t="shared" ca="1" si="65"/>
        <v>0.95637975274084452</v>
      </c>
      <c r="R358" s="8"/>
      <c r="V358" s="32"/>
    </row>
    <row r="359" spans="3:22" x14ac:dyDescent="0.6">
      <c r="C359" s="22" t="s">
        <v>9</v>
      </c>
      <c r="D359" s="23" t="s">
        <v>33</v>
      </c>
      <c r="E359" s="23">
        <f t="shared" si="82"/>
        <v>2019</v>
      </c>
      <c r="F359" s="24" t="str">
        <f t="shared" si="82"/>
        <v>Q4</v>
      </c>
      <c r="G359" s="15" t="s">
        <v>59</v>
      </c>
      <c r="H359" s="5" t="s">
        <v>90</v>
      </c>
      <c r="I359" s="5" t="s">
        <v>49</v>
      </c>
      <c r="J359" s="38">
        <v>41</v>
      </c>
      <c r="K359" s="15"/>
      <c r="N359" s="38"/>
      <c r="O359" s="31">
        <f ca="1">IF(H359="","",J359*(1/INDIRECT($H359))/INDEX('Fixed inputs'!$D$81:$D$85,MATCH($C359,'Fixed inputs'!$B$81:$B$85,0)))</f>
        <v>0.95637975274084452</v>
      </c>
      <c r="P359" s="32" t="str">
        <f ca="1">IF(L359="","",N359*(1/(INDIRECT($L359))/INDEX('Fixed inputs'!$D$81:$D$85,MATCH($C359,'Fixed inputs'!$B$81:$B$85,0))))</f>
        <v/>
      </c>
      <c r="Q359" s="33">
        <f t="shared" ca="1" si="65"/>
        <v>0.95637975274084452</v>
      </c>
      <c r="R359" s="8"/>
      <c r="V359" s="32"/>
    </row>
    <row r="360" spans="3:22" x14ac:dyDescent="0.6">
      <c r="C360" s="22" t="s">
        <v>9</v>
      </c>
      <c r="D360" s="23" t="s">
        <v>33</v>
      </c>
      <c r="E360" s="23">
        <f t="shared" si="82"/>
        <v>2020</v>
      </c>
      <c r="F360" s="24" t="str">
        <f t="shared" si="82"/>
        <v>Q1</v>
      </c>
      <c r="G360" s="15" t="s">
        <v>59</v>
      </c>
      <c r="H360" s="5" t="s">
        <v>90</v>
      </c>
      <c r="I360" s="5" t="s">
        <v>49</v>
      </c>
      <c r="J360" s="38">
        <v>41</v>
      </c>
      <c r="K360" s="15"/>
      <c r="N360" s="38"/>
      <c r="O360" s="31">
        <f ca="1">IF(H360="","",J360*(1/INDIRECT($H360))/INDEX('Fixed inputs'!$D$81:$D$85,MATCH($C360,'Fixed inputs'!$B$81:$B$85,0)))</f>
        <v>0.95637975274084452</v>
      </c>
      <c r="P360" s="32" t="str">
        <f ca="1">IF(L360="","",N360*(1/(INDIRECT($L360))/INDEX('Fixed inputs'!$D$81:$D$85,MATCH($C360,'Fixed inputs'!$B$81:$B$85,0))))</f>
        <v/>
      </c>
      <c r="Q360" s="33">
        <f t="shared" ca="1" si="65"/>
        <v>0.95637975274084452</v>
      </c>
      <c r="R360" s="8"/>
      <c r="V360" s="32"/>
    </row>
    <row r="361" spans="3:22" x14ac:dyDescent="0.6">
      <c r="C361" s="22" t="s">
        <v>9</v>
      </c>
      <c r="D361" s="23" t="s">
        <v>33</v>
      </c>
      <c r="E361" s="23">
        <f t="shared" si="82"/>
        <v>2020</v>
      </c>
      <c r="F361" s="24" t="str">
        <f t="shared" si="82"/>
        <v>Q2</v>
      </c>
      <c r="G361" s="15" t="s">
        <v>59</v>
      </c>
      <c r="H361" s="5" t="s">
        <v>90</v>
      </c>
      <c r="I361" s="5" t="s">
        <v>49</v>
      </c>
      <c r="J361" s="38">
        <v>41</v>
      </c>
      <c r="K361" s="15"/>
      <c r="N361" s="38"/>
      <c r="O361" s="31">
        <f ca="1">IF(H361="","",J361*(1/INDIRECT($H361))/INDEX('Fixed inputs'!$D$81:$D$85,MATCH($C361,'Fixed inputs'!$B$81:$B$85,0)))</f>
        <v>0.95637975274084452</v>
      </c>
      <c r="P361" s="32" t="str">
        <f ca="1">IF(L361="","",N361*(1/(INDIRECT($L361))/INDEX('Fixed inputs'!$D$81:$D$85,MATCH($C361,'Fixed inputs'!$B$81:$B$85,0))))</f>
        <v/>
      </c>
      <c r="Q361" s="33">
        <f t="shared" ca="1" si="65"/>
        <v>0.95637975274084452</v>
      </c>
      <c r="R361" s="8"/>
      <c r="V361" s="32"/>
    </row>
    <row r="362" spans="3:22" x14ac:dyDescent="0.6">
      <c r="C362" s="22" t="s">
        <v>9</v>
      </c>
      <c r="D362" s="23" t="s">
        <v>33</v>
      </c>
      <c r="E362" s="23">
        <f t="shared" si="82"/>
        <v>2020</v>
      </c>
      <c r="F362" s="24" t="str">
        <f t="shared" si="82"/>
        <v>Q3</v>
      </c>
      <c r="G362" s="15" t="s">
        <v>59</v>
      </c>
      <c r="H362" s="5" t="s">
        <v>90</v>
      </c>
      <c r="I362" s="5" t="s">
        <v>49</v>
      </c>
      <c r="J362" s="38">
        <v>41</v>
      </c>
      <c r="K362" s="15"/>
      <c r="N362" s="38"/>
      <c r="O362" s="31">
        <f ca="1">IF(H362="","",J362*(1/INDIRECT($H362))/INDEX('Fixed inputs'!$D$81:$D$85,MATCH($C362,'Fixed inputs'!$B$81:$B$85,0)))</f>
        <v>0.95637975274084452</v>
      </c>
      <c r="P362" s="32" t="str">
        <f ca="1">IF(L362="","",N362*(1/(INDIRECT($L362))/INDEX('Fixed inputs'!$D$81:$D$85,MATCH($C362,'Fixed inputs'!$B$81:$B$85,0))))</f>
        <v/>
      </c>
      <c r="Q362" s="33">
        <f t="shared" ca="1" si="65"/>
        <v>0.95637975274084452</v>
      </c>
      <c r="R362" s="8"/>
      <c r="V362" s="32"/>
    </row>
    <row r="363" spans="3:22" x14ac:dyDescent="0.6">
      <c r="C363" s="22" t="s">
        <v>9</v>
      </c>
      <c r="D363" s="23" t="s">
        <v>33</v>
      </c>
      <c r="E363" s="23">
        <f t="shared" si="82"/>
        <v>2020</v>
      </c>
      <c r="F363" s="24" t="str">
        <f t="shared" si="82"/>
        <v>Q4</v>
      </c>
      <c r="G363" s="15" t="s">
        <v>59</v>
      </c>
      <c r="H363" s="5" t="s">
        <v>90</v>
      </c>
      <c r="I363" s="5" t="s">
        <v>49</v>
      </c>
      <c r="J363" s="38">
        <v>41</v>
      </c>
      <c r="K363" s="15"/>
      <c r="N363" s="38"/>
      <c r="O363" s="31">
        <f ca="1">IF(H363="","",J363*(1/INDIRECT($H363))/INDEX('Fixed inputs'!$D$81:$D$85,MATCH($C363,'Fixed inputs'!$B$81:$B$85,0)))</f>
        <v>0.95637975274084452</v>
      </c>
      <c r="P363" s="32" t="str">
        <f ca="1">IF(L363="","",N363*(1/(INDIRECT($L363))/INDEX('Fixed inputs'!$D$81:$D$85,MATCH($C363,'Fixed inputs'!$B$81:$B$85,0))))</f>
        <v/>
      </c>
      <c r="Q363" s="33">
        <f t="shared" ca="1" si="65"/>
        <v>0.95637975274084452</v>
      </c>
      <c r="R363" s="8"/>
      <c r="V363" s="32"/>
    </row>
    <row r="364" spans="3:22" x14ac:dyDescent="0.6">
      <c r="C364" s="22" t="s">
        <v>9</v>
      </c>
      <c r="D364" s="23" t="s">
        <v>33</v>
      </c>
      <c r="E364" s="23">
        <f t="shared" si="82"/>
        <v>2021</v>
      </c>
      <c r="F364" s="24" t="str">
        <f t="shared" si="82"/>
        <v>Q1</v>
      </c>
      <c r="G364" s="15" t="s">
        <v>59</v>
      </c>
      <c r="H364" s="5" t="s">
        <v>90</v>
      </c>
      <c r="I364" s="5" t="s">
        <v>49</v>
      </c>
      <c r="J364" s="38">
        <v>41</v>
      </c>
      <c r="K364" s="15"/>
      <c r="N364" s="38"/>
      <c r="O364" s="31">
        <f ca="1">IF(H364="","",J364*(1/INDIRECT($H364))/INDEX('Fixed inputs'!$D$81:$D$85,MATCH($C364,'Fixed inputs'!$B$81:$B$85,0)))</f>
        <v>0.95637975274084452</v>
      </c>
      <c r="P364" s="32" t="str">
        <f ca="1">IF(L364="","",N364*(1/(INDIRECT($L364))/INDEX('Fixed inputs'!$D$81:$D$85,MATCH($C364,'Fixed inputs'!$B$81:$B$85,0))))</f>
        <v/>
      </c>
      <c r="Q364" s="33">
        <f t="shared" ca="1" si="65"/>
        <v>0.95637975274084452</v>
      </c>
      <c r="R364" s="8"/>
      <c r="V364" s="32"/>
    </row>
    <row r="365" spans="3:22" x14ac:dyDescent="0.6">
      <c r="C365" s="22" t="s">
        <v>9</v>
      </c>
      <c r="D365" s="23" t="s">
        <v>33</v>
      </c>
      <c r="E365" s="23">
        <f t="shared" si="82"/>
        <v>2021</v>
      </c>
      <c r="F365" s="24" t="str">
        <f t="shared" si="82"/>
        <v>Q2</v>
      </c>
      <c r="G365" s="15" t="s">
        <v>59</v>
      </c>
      <c r="H365" s="5" t="s">
        <v>90</v>
      </c>
      <c r="I365" s="5" t="s">
        <v>49</v>
      </c>
      <c r="J365" s="38">
        <v>41</v>
      </c>
      <c r="K365" s="15"/>
      <c r="N365" s="38"/>
      <c r="O365" s="31">
        <f ca="1">IF(H365="","",J365*(1/INDIRECT($H365))/INDEX('Fixed inputs'!$D$81:$D$85,MATCH($C365,'Fixed inputs'!$B$81:$B$85,0)))</f>
        <v>0.95637975274084452</v>
      </c>
      <c r="P365" s="32" t="str">
        <f ca="1">IF(L365="","",N365*(1/(INDIRECT($L365))/INDEX('Fixed inputs'!$D$81:$D$85,MATCH($C365,'Fixed inputs'!$B$81:$B$85,0))))</f>
        <v/>
      </c>
      <c r="Q365" s="33">
        <f t="shared" ca="1" si="65"/>
        <v>0.95637975274084452</v>
      </c>
      <c r="R365" s="8"/>
      <c r="V365" s="32"/>
    </row>
    <row r="366" spans="3:22" x14ac:dyDescent="0.6">
      <c r="C366" s="22" t="s">
        <v>9</v>
      </c>
      <c r="D366" s="23" t="s">
        <v>33</v>
      </c>
      <c r="E366" s="23">
        <f t="shared" si="82"/>
        <v>2021</v>
      </c>
      <c r="F366" s="24" t="str">
        <f t="shared" si="82"/>
        <v>Q3</v>
      </c>
      <c r="G366" s="15" t="s">
        <v>59</v>
      </c>
      <c r="H366" s="5" t="s">
        <v>90</v>
      </c>
      <c r="I366" s="5" t="s">
        <v>49</v>
      </c>
      <c r="J366" s="38">
        <v>41</v>
      </c>
      <c r="K366" s="15"/>
      <c r="N366" s="38"/>
      <c r="O366" s="31">
        <f ca="1">IF(H366="","",J366*(1/INDIRECT($H366))/INDEX('Fixed inputs'!$D$81:$D$85,MATCH($C366,'Fixed inputs'!$B$81:$B$85,0)))</f>
        <v>0.95637975274084452</v>
      </c>
      <c r="P366" s="32" t="str">
        <f ca="1">IF(L366="","",N366*(1/(INDIRECT($L366))/INDEX('Fixed inputs'!$D$81:$D$85,MATCH($C366,'Fixed inputs'!$B$81:$B$85,0))))</f>
        <v/>
      </c>
      <c r="Q366" s="33">
        <f t="shared" ca="1" si="65"/>
        <v>0.95637975274084452</v>
      </c>
      <c r="R366" s="8"/>
      <c r="V366" s="32"/>
    </row>
    <row r="367" spans="3:22" x14ac:dyDescent="0.6">
      <c r="C367" s="22" t="s">
        <v>9</v>
      </c>
      <c r="D367" s="23" t="s">
        <v>33</v>
      </c>
      <c r="E367" s="23">
        <f t="shared" ref="E367:F386" si="83">E299</f>
        <v>2021</v>
      </c>
      <c r="F367" s="24" t="str">
        <f t="shared" si="83"/>
        <v>Q4</v>
      </c>
      <c r="G367" s="15" t="s">
        <v>59</v>
      </c>
      <c r="H367" s="5" t="s">
        <v>90</v>
      </c>
      <c r="I367" s="5" t="s">
        <v>49</v>
      </c>
      <c r="J367" s="38">
        <v>41</v>
      </c>
      <c r="K367" s="15"/>
      <c r="N367" s="38"/>
      <c r="O367" s="31">
        <f ca="1">IF(H367="","",J367*(1/INDIRECT($H367))/INDEX('Fixed inputs'!$D$81:$D$85,MATCH($C367,'Fixed inputs'!$B$81:$B$85,0)))</f>
        <v>0.95637975274084452</v>
      </c>
      <c r="P367" s="32" t="str">
        <f ca="1">IF(L367="","",N367*(1/(INDIRECT($L367))/INDEX('Fixed inputs'!$D$81:$D$85,MATCH($C367,'Fixed inputs'!$B$81:$B$85,0))))</f>
        <v/>
      </c>
      <c r="Q367" s="33">
        <f t="shared" ca="1" si="65"/>
        <v>0.95637975274084452</v>
      </c>
      <c r="R367" s="8"/>
      <c r="V367" s="32"/>
    </row>
    <row r="368" spans="3:22" x14ac:dyDescent="0.6">
      <c r="C368" s="22" t="s">
        <v>9</v>
      </c>
      <c r="D368" s="23" t="s">
        <v>33</v>
      </c>
      <c r="E368" s="23">
        <f t="shared" si="83"/>
        <v>2022</v>
      </c>
      <c r="F368" s="24" t="str">
        <f t="shared" si="83"/>
        <v>Q1</v>
      </c>
      <c r="G368" s="15" t="s">
        <v>59</v>
      </c>
      <c r="H368" s="5" t="s">
        <v>90</v>
      </c>
      <c r="I368" s="5" t="s">
        <v>49</v>
      </c>
      <c r="J368" s="38">
        <v>41</v>
      </c>
      <c r="K368" s="15"/>
      <c r="N368" s="38"/>
      <c r="O368" s="31">
        <f ca="1">IF(H368="","",J368*(1/INDIRECT($H368))/INDEX('Fixed inputs'!$D$81:$D$85,MATCH($C368,'Fixed inputs'!$B$81:$B$85,0)))</f>
        <v>0.95637975274084452</v>
      </c>
      <c r="P368" s="32" t="str">
        <f ca="1">IF(L368="","",N368*(1/(INDIRECT($L368))/INDEX('Fixed inputs'!$D$81:$D$85,MATCH($C368,'Fixed inputs'!$B$81:$B$85,0))))</f>
        <v/>
      </c>
      <c r="Q368" s="33">
        <f t="shared" ca="1" si="65"/>
        <v>0.95637975274084452</v>
      </c>
      <c r="R368" s="8"/>
      <c r="V368" s="32"/>
    </row>
    <row r="369" spans="3:22" x14ac:dyDescent="0.6">
      <c r="C369" s="22" t="s">
        <v>9</v>
      </c>
      <c r="D369" s="23" t="s">
        <v>33</v>
      </c>
      <c r="E369" s="23">
        <f t="shared" si="83"/>
        <v>2022</v>
      </c>
      <c r="F369" s="24" t="str">
        <f t="shared" si="83"/>
        <v>Q2</v>
      </c>
      <c r="G369" s="15" t="s">
        <v>59</v>
      </c>
      <c r="H369" s="5" t="s">
        <v>90</v>
      </c>
      <c r="I369" s="5" t="s">
        <v>49</v>
      </c>
      <c r="J369" s="38">
        <v>41</v>
      </c>
      <c r="K369" s="15"/>
      <c r="N369" s="38"/>
      <c r="O369" s="31">
        <f ca="1">IF(H369="","",J369*(1/INDIRECT($H369))/INDEX('Fixed inputs'!$D$81:$D$85,MATCH($C369,'Fixed inputs'!$B$81:$B$85,0)))</f>
        <v>0.95637975274084452</v>
      </c>
      <c r="P369" s="32" t="str">
        <f ca="1">IF(L369="","",N369*(1/(INDIRECT($L369))/INDEX('Fixed inputs'!$D$81:$D$85,MATCH($C369,'Fixed inputs'!$B$81:$B$85,0))))</f>
        <v/>
      </c>
      <c r="Q369" s="33">
        <f t="shared" ca="1" si="65"/>
        <v>0.95637975274084452</v>
      </c>
      <c r="R369" s="8"/>
      <c r="V369" s="32"/>
    </row>
    <row r="370" spans="3:22" x14ac:dyDescent="0.6">
      <c r="C370" s="22" t="s">
        <v>9</v>
      </c>
      <c r="D370" s="23" t="s">
        <v>33</v>
      </c>
      <c r="E370" s="23">
        <f t="shared" si="83"/>
        <v>2022</v>
      </c>
      <c r="F370" s="24" t="str">
        <f t="shared" si="83"/>
        <v>Q3</v>
      </c>
      <c r="G370" s="15" t="s">
        <v>59</v>
      </c>
      <c r="H370" s="5" t="s">
        <v>90</v>
      </c>
      <c r="I370" s="5" t="s">
        <v>49</v>
      </c>
      <c r="J370" s="38">
        <v>41</v>
      </c>
      <c r="K370" s="15"/>
      <c r="N370" s="38"/>
      <c r="O370" s="31">
        <f ca="1">IF(H370="","",J370*(1/INDIRECT($H370))/INDEX('Fixed inputs'!$D$81:$D$85,MATCH($C370,'Fixed inputs'!$B$81:$B$85,0)))</f>
        <v>0.95637975274084452</v>
      </c>
      <c r="P370" s="32" t="str">
        <f ca="1">IF(L370="","",N370*(1/(INDIRECT($L370))/INDEX('Fixed inputs'!$D$81:$D$85,MATCH($C370,'Fixed inputs'!$B$81:$B$85,0))))</f>
        <v/>
      </c>
      <c r="Q370" s="33">
        <f t="shared" ca="1" si="65"/>
        <v>0.95637975274084452</v>
      </c>
      <c r="R370" s="8"/>
      <c r="V370" s="32"/>
    </row>
    <row r="371" spans="3:22" x14ac:dyDescent="0.6">
      <c r="C371" s="22" t="s">
        <v>9</v>
      </c>
      <c r="D371" s="23" t="s">
        <v>33</v>
      </c>
      <c r="E371" s="23">
        <f t="shared" si="83"/>
        <v>2022</v>
      </c>
      <c r="F371" s="24" t="str">
        <f t="shared" si="83"/>
        <v>Q4</v>
      </c>
      <c r="G371" s="15" t="s">
        <v>59</v>
      </c>
      <c r="H371" s="5" t="s">
        <v>90</v>
      </c>
      <c r="I371" s="5" t="s">
        <v>49</v>
      </c>
      <c r="J371" s="38">
        <v>41</v>
      </c>
      <c r="K371" s="15"/>
      <c r="N371" s="38"/>
      <c r="O371" s="31">
        <f ca="1">IF(H371="","",J371*(1/INDIRECT($H371))/INDEX('Fixed inputs'!$D$81:$D$85,MATCH($C371,'Fixed inputs'!$B$81:$B$85,0)))</f>
        <v>0.95637975274084452</v>
      </c>
      <c r="P371" s="32" t="str">
        <f ca="1">IF(L371="","",N371*(1/(INDIRECT($L371))/INDEX('Fixed inputs'!$D$81:$D$85,MATCH($C371,'Fixed inputs'!$B$81:$B$85,0))))</f>
        <v/>
      </c>
      <c r="Q371" s="33">
        <f t="shared" ca="1" si="65"/>
        <v>0.95637975274084452</v>
      </c>
      <c r="R371" s="8"/>
      <c r="V371" s="32"/>
    </row>
    <row r="372" spans="3:22" x14ac:dyDescent="0.6">
      <c r="C372" s="22" t="s">
        <v>9</v>
      </c>
      <c r="D372" s="23" t="s">
        <v>33</v>
      </c>
      <c r="E372" s="23">
        <f t="shared" si="83"/>
        <v>2023</v>
      </c>
      <c r="F372" s="24" t="str">
        <f t="shared" si="83"/>
        <v>Q1</v>
      </c>
      <c r="G372" s="15" t="s">
        <v>59</v>
      </c>
      <c r="H372" s="5" t="s">
        <v>90</v>
      </c>
      <c r="I372" s="5" t="s">
        <v>49</v>
      </c>
      <c r="J372" s="38">
        <v>41</v>
      </c>
      <c r="K372" s="15"/>
      <c r="N372" s="38"/>
      <c r="O372" s="31">
        <f ca="1">IF(H372="","",J372*(1/INDIRECT($H372))/INDEX('Fixed inputs'!$D$81:$D$85,MATCH($C372,'Fixed inputs'!$B$81:$B$85,0)))</f>
        <v>0.95637975274084452</v>
      </c>
      <c r="P372" s="32" t="str">
        <f ca="1">IF(L372="","",N372*(1/(INDIRECT($L372))/INDEX('Fixed inputs'!$D$81:$D$85,MATCH($C372,'Fixed inputs'!$B$81:$B$85,0))))</f>
        <v/>
      </c>
      <c r="Q372" s="33">
        <f t="shared" ca="1" si="65"/>
        <v>0.95637975274084452</v>
      </c>
      <c r="R372" s="8"/>
      <c r="V372" s="32"/>
    </row>
    <row r="373" spans="3:22" x14ac:dyDescent="0.6">
      <c r="C373" s="22" t="s">
        <v>9</v>
      </c>
      <c r="D373" s="23" t="s">
        <v>33</v>
      </c>
      <c r="E373" s="23">
        <f t="shared" si="83"/>
        <v>2023</v>
      </c>
      <c r="F373" s="24" t="str">
        <f t="shared" si="83"/>
        <v>Q2</v>
      </c>
      <c r="G373" s="15" t="s">
        <v>59</v>
      </c>
      <c r="H373" s="5" t="s">
        <v>90</v>
      </c>
      <c r="I373" s="5" t="s">
        <v>49</v>
      </c>
      <c r="J373" s="38">
        <v>41</v>
      </c>
      <c r="K373" s="15"/>
      <c r="N373" s="38"/>
      <c r="O373" s="31">
        <f ca="1">IF(H373="","",J373*(1/INDIRECT($H373))/INDEX('Fixed inputs'!$D$81:$D$85,MATCH($C373,'Fixed inputs'!$B$81:$B$85,0)))</f>
        <v>0.95637975274084452</v>
      </c>
      <c r="P373" s="32" t="str">
        <f ca="1">IF(L373="","",N373*(1/(INDIRECT($L373))/INDEX('Fixed inputs'!$D$81:$D$85,MATCH($C373,'Fixed inputs'!$B$81:$B$85,0))))</f>
        <v/>
      </c>
      <c r="Q373" s="33">
        <f t="shared" ca="1" si="65"/>
        <v>0.95637975274084452</v>
      </c>
      <c r="R373" s="8"/>
      <c r="V373" s="32"/>
    </row>
    <row r="374" spans="3:22" x14ac:dyDescent="0.6">
      <c r="C374" s="22" t="s">
        <v>9</v>
      </c>
      <c r="D374" s="23" t="s">
        <v>33</v>
      </c>
      <c r="E374" s="23">
        <f t="shared" si="83"/>
        <v>2023</v>
      </c>
      <c r="F374" s="24" t="str">
        <f t="shared" si="83"/>
        <v>Q3</v>
      </c>
      <c r="G374" s="15" t="s">
        <v>59</v>
      </c>
      <c r="H374" s="5" t="s">
        <v>90</v>
      </c>
      <c r="I374" s="5" t="s">
        <v>49</v>
      </c>
      <c r="J374" s="38">
        <v>41</v>
      </c>
      <c r="K374" s="15"/>
      <c r="N374" s="38"/>
      <c r="O374" s="31">
        <f ca="1">IF(H374="","",J374*(1/INDIRECT($H374))/INDEX('Fixed inputs'!$D$81:$D$85,MATCH($C374,'Fixed inputs'!$B$81:$B$85,0)))</f>
        <v>0.95637975274084452</v>
      </c>
      <c r="P374" s="32" t="str">
        <f ca="1">IF(L374="","",N374*(1/(INDIRECT($L374))/INDEX('Fixed inputs'!$D$81:$D$85,MATCH($C374,'Fixed inputs'!$B$81:$B$85,0))))</f>
        <v/>
      </c>
      <c r="Q374" s="33">
        <f t="shared" ca="1" si="65"/>
        <v>0.95637975274084452</v>
      </c>
      <c r="R374" s="8"/>
      <c r="V374" s="32"/>
    </row>
    <row r="375" spans="3:22" x14ac:dyDescent="0.6">
      <c r="C375" s="22" t="s">
        <v>9</v>
      </c>
      <c r="D375" s="23" t="s">
        <v>33</v>
      </c>
      <c r="E375" s="23">
        <f t="shared" si="83"/>
        <v>2023</v>
      </c>
      <c r="F375" s="24" t="str">
        <f t="shared" si="83"/>
        <v>Q4</v>
      </c>
      <c r="G375" s="15" t="s">
        <v>59</v>
      </c>
      <c r="H375" s="5" t="s">
        <v>90</v>
      </c>
      <c r="I375" s="5" t="s">
        <v>49</v>
      </c>
      <c r="J375" s="38">
        <v>41</v>
      </c>
      <c r="K375" s="15"/>
      <c r="N375" s="38"/>
      <c r="O375" s="31">
        <f ca="1">IF(H375="","",J375*(1/INDIRECT($H375))/INDEX('Fixed inputs'!$D$81:$D$85,MATCH($C375,'Fixed inputs'!$B$81:$B$85,0)))</f>
        <v>0.95637975274084452</v>
      </c>
      <c r="P375" s="32" t="str">
        <f ca="1">IF(L375="","",N375*(1/(INDIRECT($L375))/INDEX('Fixed inputs'!$D$81:$D$85,MATCH($C375,'Fixed inputs'!$B$81:$B$85,0))))</f>
        <v/>
      </c>
      <c r="Q375" s="33">
        <f t="shared" ca="1" si="65"/>
        <v>0.95637975274084452</v>
      </c>
      <c r="R375" s="8"/>
      <c r="V375" s="32"/>
    </row>
    <row r="376" spans="3:22" x14ac:dyDescent="0.6">
      <c r="C376" s="22" t="s">
        <v>9</v>
      </c>
      <c r="D376" s="23" t="s">
        <v>33</v>
      </c>
      <c r="E376" s="23">
        <f t="shared" si="83"/>
        <v>2024</v>
      </c>
      <c r="F376" s="24" t="str">
        <f t="shared" si="83"/>
        <v>Q1</v>
      </c>
      <c r="G376" s="15" t="s">
        <v>59</v>
      </c>
      <c r="H376" s="5" t="s">
        <v>90</v>
      </c>
      <c r="I376" s="5" t="s">
        <v>49</v>
      </c>
      <c r="J376" s="38">
        <v>41</v>
      </c>
      <c r="K376" s="15"/>
      <c r="N376" s="38"/>
      <c r="O376" s="31">
        <f ca="1">IF(H376="","",J376*(1/INDIRECT($H376))/INDEX('Fixed inputs'!$D$81:$D$85,MATCH($C376,'Fixed inputs'!$B$81:$B$85,0)))</f>
        <v>0.95637975274084452</v>
      </c>
      <c r="P376" s="32" t="str">
        <f ca="1">IF(L376="","",N376*(1/(INDIRECT($L376))/INDEX('Fixed inputs'!$D$81:$D$85,MATCH($C376,'Fixed inputs'!$B$81:$B$85,0))))</f>
        <v/>
      </c>
      <c r="Q376" s="33">
        <f t="shared" ca="1" si="65"/>
        <v>0.95637975274084452</v>
      </c>
      <c r="R376" s="8"/>
      <c r="V376" s="32"/>
    </row>
    <row r="377" spans="3:22" x14ac:dyDescent="0.6">
      <c r="C377" s="22" t="s">
        <v>9</v>
      </c>
      <c r="D377" s="23" t="s">
        <v>33</v>
      </c>
      <c r="E377" s="23">
        <f t="shared" si="83"/>
        <v>2024</v>
      </c>
      <c r="F377" s="24" t="str">
        <f t="shared" si="83"/>
        <v>Q2</v>
      </c>
      <c r="G377" s="15" t="s">
        <v>59</v>
      </c>
      <c r="H377" s="5" t="s">
        <v>90</v>
      </c>
      <c r="I377" s="5" t="s">
        <v>49</v>
      </c>
      <c r="J377" s="38">
        <v>41</v>
      </c>
      <c r="K377" s="15"/>
      <c r="N377" s="38"/>
      <c r="O377" s="31">
        <f ca="1">IF(H377="","",J377*(1/INDIRECT($H377))/INDEX('Fixed inputs'!$D$81:$D$85,MATCH($C377,'Fixed inputs'!$B$81:$B$85,0)))</f>
        <v>0.95637975274084452</v>
      </c>
      <c r="P377" s="32" t="str">
        <f ca="1">IF(L377="","",N377*(1/(INDIRECT($L377))/INDEX('Fixed inputs'!$D$81:$D$85,MATCH($C377,'Fixed inputs'!$B$81:$B$85,0))))</f>
        <v/>
      </c>
      <c r="Q377" s="33">
        <f t="shared" ca="1" si="65"/>
        <v>0.95637975274084452</v>
      </c>
      <c r="R377" s="8"/>
      <c r="V377" s="32"/>
    </row>
    <row r="378" spans="3:22" x14ac:dyDescent="0.6">
      <c r="C378" s="22" t="s">
        <v>9</v>
      </c>
      <c r="D378" s="23" t="s">
        <v>33</v>
      </c>
      <c r="E378" s="23">
        <f t="shared" si="83"/>
        <v>2024</v>
      </c>
      <c r="F378" s="24" t="str">
        <f t="shared" si="83"/>
        <v>Q3</v>
      </c>
      <c r="G378" s="15" t="s">
        <v>59</v>
      </c>
      <c r="H378" s="5" t="s">
        <v>90</v>
      </c>
      <c r="I378" s="5" t="s">
        <v>49</v>
      </c>
      <c r="J378" s="38">
        <v>41</v>
      </c>
      <c r="K378" s="15"/>
      <c r="N378" s="38"/>
      <c r="O378" s="31">
        <f ca="1">IF(H378="","",J378*(1/INDIRECT($H378))/INDEX('Fixed inputs'!$D$81:$D$85,MATCH($C378,'Fixed inputs'!$B$81:$B$85,0)))</f>
        <v>0.95637975274084452</v>
      </c>
      <c r="P378" s="32" t="str">
        <f ca="1">IF(L378="","",N378*(1/(INDIRECT($L378))/INDEX('Fixed inputs'!$D$81:$D$85,MATCH($C378,'Fixed inputs'!$B$81:$B$85,0))))</f>
        <v/>
      </c>
      <c r="Q378" s="33">
        <f t="shared" ca="1" si="65"/>
        <v>0.95637975274084452</v>
      </c>
      <c r="R378" s="8"/>
      <c r="V378" s="32"/>
    </row>
    <row r="379" spans="3:22" x14ac:dyDescent="0.6">
      <c r="C379" s="22" t="s">
        <v>9</v>
      </c>
      <c r="D379" s="23" t="s">
        <v>33</v>
      </c>
      <c r="E379" s="23">
        <f t="shared" si="83"/>
        <v>2024</v>
      </c>
      <c r="F379" s="24" t="str">
        <f t="shared" si="83"/>
        <v>Q4</v>
      </c>
      <c r="G379" s="15" t="s">
        <v>59</v>
      </c>
      <c r="H379" s="5" t="s">
        <v>90</v>
      </c>
      <c r="I379" s="5" t="s">
        <v>49</v>
      </c>
      <c r="J379" s="38">
        <v>41</v>
      </c>
      <c r="K379" s="15"/>
      <c r="N379" s="38"/>
      <c r="O379" s="31">
        <f ca="1">IF(H379="","",J379*(1/INDIRECT($H379))/INDEX('Fixed inputs'!$D$81:$D$85,MATCH($C379,'Fixed inputs'!$B$81:$B$85,0)))</f>
        <v>0.95637975274084452</v>
      </c>
      <c r="P379" s="32" t="str">
        <f ca="1">IF(L379="","",N379*(1/(INDIRECT($L379))/INDEX('Fixed inputs'!$D$81:$D$85,MATCH($C379,'Fixed inputs'!$B$81:$B$85,0))))</f>
        <v/>
      </c>
      <c r="Q379" s="33">
        <f t="shared" ca="1" si="65"/>
        <v>0.95637975274084452</v>
      </c>
      <c r="R379" s="8"/>
      <c r="V379" s="32"/>
    </row>
    <row r="380" spans="3:22" x14ac:dyDescent="0.6">
      <c r="C380" s="22" t="s">
        <v>9</v>
      </c>
      <c r="D380" s="23" t="s">
        <v>33</v>
      </c>
      <c r="E380" s="23">
        <f t="shared" si="83"/>
        <v>2025</v>
      </c>
      <c r="F380" s="24" t="str">
        <f t="shared" si="83"/>
        <v>Q1</v>
      </c>
      <c r="G380" s="15" t="s">
        <v>59</v>
      </c>
      <c r="H380" s="5" t="s">
        <v>90</v>
      </c>
      <c r="I380" s="5" t="s">
        <v>49</v>
      </c>
      <c r="J380" s="38">
        <v>41</v>
      </c>
      <c r="K380" s="15"/>
      <c r="N380" s="38"/>
      <c r="O380" s="31">
        <f ca="1">IF(H380="","",J380*(1/INDIRECT($H380))/INDEX('Fixed inputs'!$D$81:$D$85,MATCH($C380,'Fixed inputs'!$B$81:$B$85,0)))</f>
        <v>0.95637975274084452</v>
      </c>
      <c r="P380" s="32" t="str">
        <f ca="1">IF(L380="","",N380*(1/(INDIRECT($L380))/INDEX('Fixed inputs'!$D$81:$D$85,MATCH($C380,'Fixed inputs'!$B$81:$B$85,0))))</f>
        <v/>
      </c>
      <c r="Q380" s="33">
        <f t="shared" ca="1" si="65"/>
        <v>0.95637975274084452</v>
      </c>
      <c r="R380" s="8"/>
      <c r="V380" s="32"/>
    </row>
    <row r="381" spans="3:22" x14ac:dyDescent="0.6">
      <c r="C381" s="22" t="s">
        <v>9</v>
      </c>
      <c r="D381" s="23" t="s">
        <v>33</v>
      </c>
      <c r="E381" s="23">
        <f t="shared" si="83"/>
        <v>2025</v>
      </c>
      <c r="F381" s="24" t="str">
        <f t="shared" si="83"/>
        <v>Q2</v>
      </c>
      <c r="G381" s="15" t="s">
        <v>59</v>
      </c>
      <c r="H381" s="5" t="s">
        <v>90</v>
      </c>
      <c r="I381" s="5" t="s">
        <v>49</v>
      </c>
      <c r="J381" s="38">
        <v>41</v>
      </c>
      <c r="K381" s="15"/>
      <c r="N381" s="38"/>
      <c r="O381" s="31">
        <f ca="1">IF(H381="","",J381*(1/INDIRECT($H381))/INDEX('Fixed inputs'!$D$81:$D$85,MATCH($C381,'Fixed inputs'!$B$81:$B$85,0)))</f>
        <v>0.95637975274084452</v>
      </c>
      <c r="P381" s="32" t="str">
        <f ca="1">IF(L381="","",N381*(1/(INDIRECT($L381))/INDEX('Fixed inputs'!$D$81:$D$85,MATCH($C381,'Fixed inputs'!$B$81:$B$85,0))))</f>
        <v/>
      </c>
      <c r="Q381" s="33">
        <f t="shared" ca="1" si="65"/>
        <v>0.95637975274084452</v>
      </c>
      <c r="R381" s="8"/>
      <c r="V381" s="32"/>
    </row>
    <row r="382" spans="3:22" x14ac:dyDescent="0.6">
      <c r="C382" s="22" t="s">
        <v>9</v>
      </c>
      <c r="D382" s="23" t="s">
        <v>33</v>
      </c>
      <c r="E382" s="23">
        <f t="shared" si="83"/>
        <v>2025</v>
      </c>
      <c r="F382" s="24" t="str">
        <f t="shared" si="83"/>
        <v>Q3</v>
      </c>
      <c r="G382" s="15" t="s">
        <v>59</v>
      </c>
      <c r="H382" s="5" t="s">
        <v>90</v>
      </c>
      <c r="I382" s="5" t="s">
        <v>49</v>
      </c>
      <c r="J382" s="38">
        <v>41</v>
      </c>
      <c r="K382" s="15"/>
      <c r="N382" s="38"/>
      <c r="O382" s="31">
        <f ca="1">IF(H382="","",J382*(1/INDIRECT($H382))/INDEX('Fixed inputs'!$D$81:$D$85,MATCH($C382,'Fixed inputs'!$B$81:$B$85,0)))</f>
        <v>0.95637975274084452</v>
      </c>
      <c r="P382" s="32" t="str">
        <f ca="1">IF(L382="","",N382*(1/(INDIRECT($L382))/INDEX('Fixed inputs'!$D$81:$D$85,MATCH($C382,'Fixed inputs'!$B$81:$B$85,0))))</f>
        <v/>
      </c>
      <c r="Q382" s="33">
        <f t="shared" ca="1" si="65"/>
        <v>0.95637975274084452</v>
      </c>
      <c r="R382" s="8"/>
      <c r="V382" s="32"/>
    </row>
    <row r="383" spans="3:22" x14ac:dyDescent="0.6">
      <c r="C383" s="22" t="s">
        <v>9</v>
      </c>
      <c r="D383" s="23" t="s">
        <v>33</v>
      </c>
      <c r="E383" s="23">
        <f t="shared" si="83"/>
        <v>2025</v>
      </c>
      <c r="F383" s="24" t="str">
        <f t="shared" si="83"/>
        <v>Q4</v>
      </c>
      <c r="G383" s="15" t="s">
        <v>59</v>
      </c>
      <c r="H383" s="5" t="s">
        <v>90</v>
      </c>
      <c r="I383" s="5" t="s">
        <v>49</v>
      </c>
      <c r="J383" s="38">
        <v>41</v>
      </c>
      <c r="K383" s="15"/>
      <c r="N383" s="38"/>
      <c r="O383" s="31">
        <f ca="1">IF(H383="","",J383*(1/INDIRECT($H383))/INDEX('Fixed inputs'!$D$81:$D$85,MATCH($C383,'Fixed inputs'!$B$81:$B$85,0)))</f>
        <v>0.95637975274084452</v>
      </c>
      <c r="P383" s="32" t="str">
        <f ca="1">IF(L383="","",N383*(1/(INDIRECT($L383))/INDEX('Fixed inputs'!$D$81:$D$85,MATCH($C383,'Fixed inputs'!$B$81:$B$85,0))))</f>
        <v/>
      </c>
      <c r="Q383" s="33">
        <f t="shared" ca="1" si="65"/>
        <v>0.95637975274084452</v>
      </c>
      <c r="R383" s="8"/>
      <c r="V383" s="32"/>
    </row>
    <row r="384" spans="3:22" x14ac:dyDescent="0.6">
      <c r="C384" s="22" t="s">
        <v>9</v>
      </c>
      <c r="D384" s="23" t="s">
        <v>33</v>
      </c>
      <c r="E384" s="23">
        <f t="shared" si="83"/>
        <v>2026</v>
      </c>
      <c r="F384" s="24" t="str">
        <f t="shared" si="83"/>
        <v>Q1</v>
      </c>
      <c r="G384" s="15" t="s">
        <v>59</v>
      </c>
      <c r="H384" s="5" t="s">
        <v>90</v>
      </c>
      <c r="I384" s="5" t="s">
        <v>49</v>
      </c>
      <c r="J384" s="38">
        <v>41</v>
      </c>
      <c r="K384" s="15"/>
      <c r="N384" s="38"/>
      <c r="O384" s="31">
        <f ca="1">IF(H384="","",J384*(1/INDIRECT($H384))/INDEX('Fixed inputs'!$D$81:$D$85,MATCH($C384,'Fixed inputs'!$B$81:$B$85,0)))</f>
        <v>0.95637975274084452</v>
      </c>
      <c r="P384" s="32" t="str">
        <f ca="1">IF(L384="","",N384*(1/(INDIRECT($L384))/INDEX('Fixed inputs'!$D$81:$D$85,MATCH($C384,'Fixed inputs'!$B$81:$B$85,0))))</f>
        <v/>
      </c>
      <c r="Q384" s="33">
        <f t="shared" ca="1" si="65"/>
        <v>0.95637975274084452</v>
      </c>
      <c r="R384" s="8"/>
      <c r="V384" s="32"/>
    </row>
    <row r="385" spans="3:22" x14ac:dyDescent="0.6">
      <c r="C385" s="22" t="s">
        <v>9</v>
      </c>
      <c r="D385" s="23" t="s">
        <v>33</v>
      </c>
      <c r="E385" s="23">
        <f t="shared" si="83"/>
        <v>2026</v>
      </c>
      <c r="F385" s="24" t="str">
        <f t="shared" si="83"/>
        <v>Q2</v>
      </c>
      <c r="G385" s="15" t="s">
        <v>59</v>
      </c>
      <c r="H385" s="5" t="s">
        <v>90</v>
      </c>
      <c r="I385" s="5" t="s">
        <v>49</v>
      </c>
      <c r="J385" s="38">
        <v>41</v>
      </c>
      <c r="K385" s="15"/>
      <c r="N385" s="38"/>
      <c r="O385" s="31">
        <f ca="1">IF(H385="","",J385*(1/INDIRECT($H385))/INDEX('Fixed inputs'!$D$81:$D$85,MATCH($C385,'Fixed inputs'!$B$81:$B$85,0)))</f>
        <v>0.95637975274084452</v>
      </c>
      <c r="P385" s="32" t="str">
        <f ca="1">IF(L385="","",N385*(1/(INDIRECT($L385))/INDEX('Fixed inputs'!$D$81:$D$85,MATCH($C385,'Fixed inputs'!$B$81:$B$85,0))))</f>
        <v/>
      </c>
      <c r="Q385" s="33">
        <f t="shared" ca="1" si="65"/>
        <v>0.95637975274084452</v>
      </c>
      <c r="R385" s="8"/>
      <c r="V385" s="32"/>
    </row>
    <row r="386" spans="3:22" x14ac:dyDescent="0.6">
      <c r="C386" s="22" t="s">
        <v>9</v>
      </c>
      <c r="D386" s="23" t="s">
        <v>33</v>
      </c>
      <c r="E386" s="23">
        <f t="shared" si="83"/>
        <v>2026</v>
      </c>
      <c r="F386" s="24" t="str">
        <f t="shared" si="83"/>
        <v>Q3</v>
      </c>
      <c r="G386" s="15" t="s">
        <v>59</v>
      </c>
      <c r="H386" s="5" t="s">
        <v>90</v>
      </c>
      <c r="I386" s="5" t="s">
        <v>49</v>
      </c>
      <c r="J386" s="38">
        <v>41</v>
      </c>
      <c r="K386" s="15"/>
      <c r="N386" s="38"/>
      <c r="O386" s="31">
        <f ca="1">IF(H386="","",J386*(1/INDIRECT($H386))/INDEX('Fixed inputs'!$D$81:$D$85,MATCH($C386,'Fixed inputs'!$B$81:$B$85,0)))</f>
        <v>0.95637975274084452</v>
      </c>
      <c r="P386" s="32" t="str">
        <f ca="1">IF(L386="","",N386*(1/(INDIRECT($L386))/INDEX('Fixed inputs'!$D$81:$D$85,MATCH($C386,'Fixed inputs'!$B$81:$B$85,0))))</f>
        <v/>
      </c>
      <c r="Q386" s="33">
        <f t="shared" ca="1" si="65"/>
        <v>0.95637975274084452</v>
      </c>
      <c r="R386" s="8"/>
      <c r="V386" s="32"/>
    </row>
    <row r="387" spans="3:22" x14ac:dyDescent="0.6">
      <c r="C387" s="22" t="s">
        <v>9</v>
      </c>
      <c r="D387" s="23" t="s">
        <v>33</v>
      </c>
      <c r="E387" s="23">
        <f t="shared" ref="E387:F406" si="84">E319</f>
        <v>2026</v>
      </c>
      <c r="F387" s="24" t="str">
        <f t="shared" si="84"/>
        <v>Q4</v>
      </c>
      <c r="G387" s="15" t="s">
        <v>59</v>
      </c>
      <c r="H387" s="5" t="s">
        <v>90</v>
      </c>
      <c r="I387" s="5" t="s">
        <v>49</v>
      </c>
      <c r="J387" s="38">
        <v>41</v>
      </c>
      <c r="K387" s="15"/>
      <c r="N387" s="38"/>
      <c r="O387" s="31">
        <f ca="1">IF(H387="","",J387*(1/INDIRECT($H387))/INDEX('Fixed inputs'!$D$81:$D$85,MATCH($C387,'Fixed inputs'!$B$81:$B$85,0)))</f>
        <v>0.95637975274084452</v>
      </c>
      <c r="P387" s="32" t="str">
        <f ca="1">IF(L387="","",N387*(1/(INDIRECT($L387))/INDEX('Fixed inputs'!$D$81:$D$85,MATCH($C387,'Fixed inputs'!$B$81:$B$85,0))))</f>
        <v/>
      </c>
      <c r="Q387" s="33">
        <f t="shared" ca="1" si="65"/>
        <v>0.95637975274084452</v>
      </c>
      <c r="R387" s="8"/>
      <c r="V387" s="32"/>
    </row>
    <row r="388" spans="3:22" x14ac:dyDescent="0.6">
      <c r="C388" s="22" t="s">
        <v>9</v>
      </c>
      <c r="D388" s="23" t="s">
        <v>33</v>
      </c>
      <c r="E388" s="23">
        <f t="shared" si="84"/>
        <v>2027</v>
      </c>
      <c r="F388" s="24" t="str">
        <f t="shared" si="84"/>
        <v>Q1</v>
      </c>
      <c r="G388" s="15" t="s">
        <v>59</v>
      </c>
      <c r="H388" s="5" t="s">
        <v>90</v>
      </c>
      <c r="I388" s="5" t="s">
        <v>49</v>
      </c>
      <c r="J388" s="38">
        <v>41</v>
      </c>
      <c r="K388" s="15"/>
      <c r="N388" s="38"/>
      <c r="O388" s="31">
        <f ca="1">IF(H388="","",J388*(1/INDIRECT($H388))/INDEX('Fixed inputs'!$D$81:$D$85,MATCH($C388,'Fixed inputs'!$B$81:$B$85,0)))</f>
        <v>0.95637975274084452</v>
      </c>
      <c r="P388" s="32" t="str">
        <f ca="1">IF(L388="","",N388*(1/(INDIRECT($L388))/INDEX('Fixed inputs'!$D$81:$D$85,MATCH($C388,'Fixed inputs'!$B$81:$B$85,0))))</f>
        <v/>
      </c>
      <c r="Q388" s="33">
        <f t="shared" ca="1" si="65"/>
        <v>0.95637975274084452</v>
      </c>
      <c r="R388" s="8"/>
      <c r="V388" s="32"/>
    </row>
    <row r="389" spans="3:22" x14ac:dyDescent="0.6">
      <c r="C389" s="22" t="s">
        <v>9</v>
      </c>
      <c r="D389" s="23" t="s">
        <v>33</v>
      </c>
      <c r="E389" s="23">
        <f t="shared" si="84"/>
        <v>2027</v>
      </c>
      <c r="F389" s="24" t="str">
        <f t="shared" si="84"/>
        <v>Q2</v>
      </c>
      <c r="G389" s="15" t="s">
        <v>59</v>
      </c>
      <c r="H389" s="5" t="s">
        <v>90</v>
      </c>
      <c r="I389" s="5" t="s">
        <v>49</v>
      </c>
      <c r="J389" s="38">
        <v>41</v>
      </c>
      <c r="K389" s="15"/>
      <c r="N389" s="38"/>
      <c r="O389" s="31">
        <f ca="1">IF(H389="","",J389*(1/INDIRECT($H389))/INDEX('Fixed inputs'!$D$81:$D$85,MATCH($C389,'Fixed inputs'!$B$81:$B$85,0)))</f>
        <v>0.95637975274084452</v>
      </c>
      <c r="P389" s="32" t="str">
        <f ca="1">IF(L389="","",N389*(1/(INDIRECT($L389))/INDEX('Fixed inputs'!$D$81:$D$85,MATCH($C389,'Fixed inputs'!$B$81:$B$85,0))))</f>
        <v/>
      </c>
      <c r="Q389" s="33">
        <f t="shared" ca="1" si="65"/>
        <v>0.95637975274084452</v>
      </c>
      <c r="R389" s="8"/>
      <c r="V389" s="32"/>
    </row>
    <row r="390" spans="3:22" x14ac:dyDescent="0.6">
      <c r="C390" s="22" t="s">
        <v>9</v>
      </c>
      <c r="D390" s="23" t="s">
        <v>33</v>
      </c>
      <c r="E390" s="23">
        <f t="shared" si="84"/>
        <v>2027</v>
      </c>
      <c r="F390" s="24" t="str">
        <f t="shared" si="84"/>
        <v>Q3</v>
      </c>
      <c r="G390" s="15" t="s">
        <v>59</v>
      </c>
      <c r="H390" s="5" t="s">
        <v>90</v>
      </c>
      <c r="I390" s="5" t="s">
        <v>49</v>
      </c>
      <c r="J390" s="38">
        <v>41</v>
      </c>
      <c r="K390" s="15"/>
      <c r="N390" s="38"/>
      <c r="O390" s="31">
        <f ca="1">IF(H390="","",J390*(1/INDIRECT($H390))/INDEX('Fixed inputs'!$D$81:$D$85,MATCH($C390,'Fixed inputs'!$B$81:$B$85,0)))</f>
        <v>0.95637975274084452</v>
      </c>
      <c r="P390" s="32" t="str">
        <f ca="1">IF(L390="","",N390*(1/(INDIRECT($L390))/INDEX('Fixed inputs'!$D$81:$D$85,MATCH($C390,'Fixed inputs'!$B$81:$B$85,0))))</f>
        <v/>
      </c>
      <c r="Q390" s="33">
        <f t="shared" ca="1" si="65"/>
        <v>0.95637975274084452</v>
      </c>
      <c r="R390" s="8"/>
      <c r="V390" s="32"/>
    </row>
    <row r="391" spans="3:22" x14ac:dyDescent="0.6">
      <c r="C391" s="22" t="s">
        <v>9</v>
      </c>
      <c r="D391" s="23" t="s">
        <v>33</v>
      </c>
      <c r="E391" s="23">
        <f t="shared" si="84"/>
        <v>2027</v>
      </c>
      <c r="F391" s="24" t="str">
        <f t="shared" si="84"/>
        <v>Q4</v>
      </c>
      <c r="G391" s="15" t="s">
        <v>59</v>
      </c>
      <c r="H391" s="5" t="s">
        <v>90</v>
      </c>
      <c r="I391" s="5" t="s">
        <v>49</v>
      </c>
      <c r="J391" s="38">
        <v>41</v>
      </c>
      <c r="K391" s="15"/>
      <c r="N391" s="38"/>
      <c r="O391" s="31">
        <f ca="1">IF(H391="","",J391*(1/INDIRECT($H391))/INDEX('Fixed inputs'!$D$81:$D$85,MATCH($C391,'Fixed inputs'!$B$81:$B$85,0)))</f>
        <v>0.95637975274084452</v>
      </c>
      <c r="P391" s="32" t="str">
        <f ca="1">IF(L391="","",N391*(1/(INDIRECT($L391))/INDEX('Fixed inputs'!$D$81:$D$85,MATCH($C391,'Fixed inputs'!$B$81:$B$85,0))))</f>
        <v/>
      </c>
      <c r="Q391" s="33">
        <f t="shared" ref="Q391:Q454" ca="1" si="85">SUM(O391,P391)*IF(AND(D391="GB",C391="Gas",NOT(include_GB_GAS_transport)),0,1)</f>
        <v>0.95637975274084452</v>
      </c>
      <c r="R391" s="8"/>
      <c r="V391" s="32"/>
    </row>
    <row r="392" spans="3:22" x14ac:dyDescent="0.6">
      <c r="C392" s="22" t="s">
        <v>9</v>
      </c>
      <c r="D392" s="23" t="s">
        <v>33</v>
      </c>
      <c r="E392" s="23">
        <f t="shared" si="84"/>
        <v>2028</v>
      </c>
      <c r="F392" s="24" t="str">
        <f t="shared" si="84"/>
        <v>Q1</v>
      </c>
      <c r="G392" s="15" t="s">
        <v>59</v>
      </c>
      <c r="H392" s="5" t="s">
        <v>90</v>
      </c>
      <c r="I392" s="5" t="s">
        <v>49</v>
      </c>
      <c r="J392" s="38">
        <v>41</v>
      </c>
      <c r="K392" s="15"/>
      <c r="N392" s="38"/>
      <c r="O392" s="31">
        <f ca="1">IF(H392="","",J392*(1/INDIRECT($H392))/INDEX('Fixed inputs'!$D$81:$D$85,MATCH($C392,'Fixed inputs'!$B$81:$B$85,0)))</f>
        <v>0.95637975274084452</v>
      </c>
      <c r="P392" s="32" t="str">
        <f ca="1">IF(L392="","",N392*(1/(INDIRECT($L392))/INDEX('Fixed inputs'!$D$81:$D$85,MATCH($C392,'Fixed inputs'!$B$81:$B$85,0))))</f>
        <v/>
      </c>
      <c r="Q392" s="33">
        <f t="shared" ca="1" si="85"/>
        <v>0.95637975274084452</v>
      </c>
      <c r="R392" s="8"/>
      <c r="V392" s="32"/>
    </row>
    <row r="393" spans="3:22" x14ac:dyDescent="0.6">
      <c r="C393" s="22" t="s">
        <v>9</v>
      </c>
      <c r="D393" s="23" t="s">
        <v>33</v>
      </c>
      <c r="E393" s="23">
        <f t="shared" si="84"/>
        <v>2028</v>
      </c>
      <c r="F393" s="24" t="str">
        <f t="shared" si="84"/>
        <v>Q2</v>
      </c>
      <c r="G393" s="15" t="s">
        <v>59</v>
      </c>
      <c r="H393" s="5" t="s">
        <v>90</v>
      </c>
      <c r="I393" s="5" t="s">
        <v>49</v>
      </c>
      <c r="J393" s="38">
        <v>41</v>
      </c>
      <c r="K393" s="15"/>
      <c r="N393" s="38"/>
      <c r="O393" s="31">
        <f ca="1">IF(H393="","",J393*(1/INDIRECT($H393))/INDEX('Fixed inputs'!$D$81:$D$85,MATCH($C393,'Fixed inputs'!$B$81:$B$85,0)))</f>
        <v>0.95637975274084452</v>
      </c>
      <c r="P393" s="32" t="str">
        <f ca="1">IF(L393="","",N393*(1/(INDIRECT($L393))/INDEX('Fixed inputs'!$D$81:$D$85,MATCH($C393,'Fixed inputs'!$B$81:$B$85,0))))</f>
        <v/>
      </c>
      <c r="Q393" s="33">
        <f t="shared" ca="1" si="85"/>
        <v>0.95637975274084452</v>
      </c>
      <c r="R393" s="8"/>
      <c r="V393" s="32"/>
    </row>
    <row r="394" spans="3:22" x14ac:dyDescent="0.6">
      <c r="C394" s="22" t="s">
        <v>9</v>
      </c>
      <c r="D394" s="23" t="s">
        <v>33</v>
      </c>
      <c r="E394" s="23">
        <f t="shared" si="84"/>
        <v>2028</v>
      </c>
      <c r="F394" s="24" t="str">
        <f t="shared" si="84"/>
        <v>Q3</v>
      </c>
      <c r="G394" s="15" t="s">
        <v>59</v>
      </c>
      <c r="H394" s="5" t="s">
        <v>90</v>
      </c>
      <c r="I394" s="5" t="s">
        <v>49</v>
      </c>
      <c r="J394" s="38">
        <v>41</v>
      </c>
      <c r="K394" s="15"/>
      <c r="N394" s="38"/>
      <c r="O394" s="31">
        <f ca="1">IF(H394="","",J394*(1/INDIRECT($H394))/INDEX('Fixed inputs'!$D$81:$D$85,MATCH($C394,'Fixed inputs'!$B$81:$B$85,0)))</f>
        <v>0.95637975274084452</v>
      </c>
      <c r="P394" s="32" t="str">
        <f ca="1">IF(L394="","",N394*(1/(INDIRECT($L394))/INDEX('Fixed inputs'!$D$81:$D$85,MATCH($C394,'Fixed inputs'!$B$81:$B$85,0))))</f>
        <v/>
      </c>
      <c r="Q394" s="33">
        <f t="shared" ca="1" si="85"/>
        <v>0.95637975274084452</v>
      </c>
      <c r="R394" s="8"/>
      <c r="V394" s="32"/>
    </row>
    <row r="395" spans="3:22" x14ac:dyDescent="0.6">
      <c r="C395" s="22" t="s">
        <v>9</v>
      </c>
      <c r="D395" s="23" t="s">
        <v>33</v>
      </c>
      <c r="E395" s="23">
        <f t="shared" si="84"/>
        <v>2028</v>
      </c>
      <c r="F395" s="24" t="str">
        <f t="shared" si="84"/>
        <v>Q4</v>
      </c>
      <c r="G395" s="15" t="s">
        <v>59</v>
      </c>
      <c r="H395" s="5" t="s">
        <v>90</v>
      </c>
      <c r="I395" s="5" t="s">
        <v>49</v>
      </c>
      <c r="J395" s="38">
        <v>41</v>
      </c>
      <c r="K395" s="15"/>
      <c r="N395" s="38"/>
      <c r="O395" s="31">
        <f ca="1">IF(H395="","",J395*(1/INDIRECT($H395))/INDEX('Fixed inputs'!$D$81:$D$85,MATCH($C395,'Fixed inputs'!$B$81:$B$85,0)))</f>
        <v>0.95637975274084452</v>
      </c>
      <c r="P395" s="32" t="str">
        <f ca="1">IF(L395="","",N395*(1/(INDIRECT($L395))/INDEX('Fixed inputs'!$D$81:$D$85,MATCH($C395,'Fixed inputs'!$B$81:$B$85,0))))</f>
        <v/>
      </c>
      <c r="Q395" s="33">
        <f t="shared" ca="1" si="85"/>
        <v>0.95637975274084452</v>
      </c>
      <c r="R395" s="8"/>
      <c r="V395" s="32"/>
    </row>
    <row r="396" spans="3:22" x14ac:dyDescent="0.6">
      <c r="C396" s="22" t="s">
        <v>9</v>
      </c>
      <c r="D396" s="23" t="s">
        <v>33</v>
      </c>
      <c r="E396" s="23">
        <f t="shared" si="84"/>
        <v>2029</v>
      </c>
      <c r="F396" s="24" t="str">
        <f t="shared" si="84"/>
        <v>Q1</v>
      </c>
      <c r="G396" s="15" t="s">
        <v>59</v>
      </c>
      <c r="H396" s="5" t="s">
        <v>90</v>
      </c>
      <c r="I396" s="5" t="s">
        <v>49</v>
      </c>
      <c r="J396" s="38">
        <v>41</v>
      </c>
      <c r="K396" s="15"/>
      <c r="N396" s="38"/>
      <c r="O396" s="31">
        <f ca="1">IF(H396="","",J396*(1/INDIRECT($H396))/INDEX('Fixed inputs'!$D$81:$D$85,MATCH($C396,'Fixed inputs'!$B$81:$B$85,0)))</f>
        <v>0.95637975274084452</v>
      </c>
      <c r="P396" s="32" t="str">
        <f ca="1">IF(L396="","",N396*(1/(INDIRECT($L396))/INDEX('Fixed inputs'!$D$81:$D$85,MATCH($C396,'Fixed inputs'!$B$81:$B$85,0))))</f>
        <v/>
      </c>
      <c r="Q396" s="33">
        <f t="shared" ca="1" si="85"/>
        <v>0.95637975274084452</v>
      </c>
      <c r="R396" s="8"/>
      <c r="V396" s="32"/>
    </row>
    <row r="397" spans="3:22" x14ac:dyDescent="0.6">
      <c r="C397" s="22" t="s">
        <v>9</v>
      </c>
      <c r="D397" s="23" t="s">
        <v>33</v>
      </c>
      <c r="E397" s="23">
        <f t="shared" si="84"/>
        <v>2029</v>
      </c>
      <c r="F397" s="24" t="str">
        <f t="shared" si="84"/>
        <v>Q2</v>
      </c>
      <c r="G397" s="15" t="s">
        <v>59</v>
      </c>
      <c r="H397" s="5" t="s">
        <v>90</v>
      </c>
      <c r="I397" s="5" t="s">
        <v>49</v>
      </c>
      <c r="J397" s="38">
        <v>41</v>
      </c>
      <c r="K397" s="15"/>
      <c r="N397" s="38"/>
      <c r="O397" s="31">
        <f ca="1">IF(H397="","",J397*(1/INDIRECT($H397))/INDEX('Fixed inputs'!$D$81:$D$85,MATCH($C397,'Fixed inputs'!$B$81:$B$85,0)))</f>
        <v>0.95637975274084452</v>
      </c>
      <c r="P397" s="32" t="str">
        <f ca="1">IF(L397="","",N397*(1/(INDIRECT($L397))/INDEX('Fixed inputs'!$D$81:$D$85,MATCH($C397,'Fixed inputs'!$B$81:$B$85,0))))</f>
        <v/>
      </c>
      <c r="Q397" s="33">
        <f t="shared" ca="1" si="85"/>
        <v>0.95637975274084452</v>
      </c>
      <c r="R397" s="8"/>
      <c r="V397" s="32"/>
    </row>
    <row r="398" spans="3:22" x14ac:dyDescent="0.6">
      <c r="C398" s="22" t="s">
        <v>9</v>
      </c>
      <c r="D398" s="23" t="s">
        <v>33</v>
      </c>
      <c r="E398" s="23">
        <f t="shared" si="84"/>
        <v>2029</v>
      </c>
      <c r="F398" s="24" t="str">
        <f t="shared" si="84"/>
        <v>Q3</v>
      </c>
      <c r="G398" s="15" t="s">
        <v>59</v>
      </c>
      <c r="H398" s="5" t="s">
        <v>90</v>
      </c>
      <c r="I398" s="5" t="s">
        <v>49</v>
      </c>
      <c r="J398" s="38">
        <v>41</v>
      </c>
      <c r="K398" s="15"/>
      <c r="N398" s="38"/>
      <c r="O398" s="31">
        <f ca="1">IF(H398="","",J398*(1/INDIRECT($H398))/INDEX('Fixed inputs'!$D$81:$D$85,MATCH($C398,'Fixed inputs'!$B$81:$B$85,0)))</f>
        <v>0.95637975274084452</v>
      </c>
      <c r="P398" s="32" t="str">
        <f ca="1">IF(L398="","",N398*(1/(INDIRECT($L398))/INDEX('Fixed inputs'!$D$81:$D$85,MATCH($C398,'Fixed inputs'!$B$81:$B$85,0))))</f>
        <v/>
      </c>
      <c r="Q398" s="33">
        <f t="shared" ca="1" si="85"/>
        <v>0.95637975274084452</v>
      </c>
      <c r="R398" s="8"/>
      <c r="V398" s="32"/>
    </row>
    <row r="399" spans="3:22" x14ac:dyDescent="0.6">
      <c r="C399" s="22" t="s">
        <v>9</v>
      </c>
      <c r="D399" s="23" t="s">
        <v>33</v>
      </c>
      <c r="E399" s="23">
        <f t="shared" si="84"/>
        <v>2029</v>
      </c>
      <c r="F399" s="24" t="str">
        <f t="shared" si="84"/>
        <v>Q4</v>
      </c>
      <c r="G399" s="15" t="s">
        <v>59</v>
      </c>
      <c r="H399" s="5" t="s">
        <v>90</v>
      </c>
      <c r="I399" s="5" t="s">
        <v>49</v>
      </c>
      <c r="J399" s="38">
        <v>41</v>
      </c>
      <c r="K399" s="15"/>
      <c r="N399" s="38"/>
      <c r="O399" s="31">
        <f ca="1">IF(H399="","",J399*(1/INDIRECT($H399))/INDEX('Fixed inputs'!$D$81:$D$85,MATCH($C399,'Fixed inputs'!$B$81:$B$85,0)))</f>
        <v>0.95637975274084452</v>
      </c>
      <c r="P399" s="32" t="str">
        <f ca="1">IF(L399="","",N399*(1/(INDIRECT($L399))/INDEX('Fixed inputs'!$D$81:$D$85,MATCH($C399,'Fixed inputs'!$B$81:$B$85,0))))</f>
        <v/>
      </c>
      <c r="Q399" s="33">
        <f t="shared" ca="1" si="85"/>
        <v>0.95637975274084452</v>
      </c>
      <c r="R399" s="8"/>
      <c r="V399" s="32"/>
    </row>
    <row r="400" spans="3:22" x14ac:dyDescent="0.6">
      <c r="C400" s="22" t="s">
        <v>9</v>
      </c>
      <c r="D400" s="23" t="s">
        <v>33</v>
      </c>
      <c r="E400" s="23">
        <f t="shared" si="84"/>
        <v>2030</v>
      </c>
      <c r="F400" s="24" t="str">
        <f t="shared" si="84"/>
        <v>Q1</v>
      </c>
      <c r="G400" s="15" t="s">
        <v>59</v>
      </c>
      <c r="H400" s="5" t="s">
        <v>90</v>
      </c>
      <c r="I400" s="5" t="s">
        <v>49</v>
      </c>
      <c r="J400" s="38">
        <v>41</v>
      </c>
      <c r="K400" s="15"/>
      <c r="N400" s="38"/>
      <c r="O400" s="31">
        <f ca="1">IF(H400="","",J400*(1/INDIRECT($H400))/INDEX('Fixed inputs'!$D$81:$D$85,MATCH($C400,'Fixed inputs'!$B$81:$B$85,0)))</f>
        <v>0.95637975274084452</v>
      </c>
      <c r="P400" s="32" t="str">
        <f ca="1">IF(L400="","",N400*(1/(INDIRECT($L400))/INDEX('Fixed inputs'!$D$81:$D$85,MATCH($C400,'Fixed inputs'!$B$81:$B$85,0))))</f>
        <v/>
      </c>
      <c r="Q400" s="33">
        <f t="shared" ca="1" si="85"/>
        <v>0.95637975274084452</v>
      </c>
      <c r="R400" s="8"/>
      <c r="V400" s="32"/>
    </row>
    <row r="401" spans="3:22" x14ac:dyDescent="0.6">
      <c r="C401" s="22" t="s">
        <v>9</v>
      </c>
      <c r="D401" s="23" t="s">
        <v>33</v>
      </c>
      <c r="E401" s="23">
        <f t="shared" si="84"/>
        <v>2030</v>
      </c>
      <c r="F401" s="24" t="str">
        <f t="shared" si="84"/>
        <v>Q2</v>
      </c>
      <c r="G401" s="15" t="s">
        <v>59</v>
      </c>
      <c r="H401" s="5" t="s">
        <v>90</v>
      </c>
      <c r="I401" s="5" t="s">
        <v>49</v>
      </c>
      <c r="J401" s="38">
        <v>41</v>
      </c>
      <c r="K401" s="15"/>
      <c r="N401" s="38"/>
      <c r="O401" s="31">
        <f ca="1">IF(H401="","",J401*(1/INDIRECT($H401))/INDEX('Fixed inputs'!$D$81:$D$85,MATCH($C401,'Fixed inputs'!$B$81:$B$85,0)))</f>
        <v>0.95637975274084452</v>
      </c>
      <c r="P401" s="32" t="str">
        <f ca="1">IF(L401="","",N401*(1/(INDIRECT($L401))/INDEX('Fixed inputs'!$D$81:$D$85,MATCH($C401,'Fixed inputs'!$B$81:$B$85,0))))</f>
        <v/>
      </c>
      <c r="Q401" s="33">
        <f t="shared" ca="1" si="85"/>
        <v>0.95637975274084452</v>
      </c>
      <c r="R401" s="8"/>
      <c r="V401" s="32"/>
    </row>
    <row r="402" spans="3:22" x14ac:dyDescent="0.6">
      <c r="C402" s="22" t="s">
        <v>9</v>
      </c>
      <c r="D402" s="23" t="s">
        <v>33</v>
      </c>
      <c r="E402" s="23">
        <f t="shared" si="84"/>
        <v>2030</v>
      </c>
      <c r="F402" s="24" t="str">
        <f t="shared" si="84"/>
        <v>Q3</v>
      </c>
      <c r="G402" s="15" t="s">
        <v>59</v>
      </c>
      <c r="H402" s="5" t="s">
        <v>90</v>
      </c>
      <c r="I402" s="5" t="s">
        <v>49</v>
      </c>
      <c r="J402" s="38">
        <v>41</v>
      </c>
      <c r="K402" s="15"/>
      <c r="N402" s="38"/>
      <c r="O402" s="31">
        <f ca="1">IF(H402="","",J402*(1/INDIRECT($H402))/INDEX('Fixed inputs'!$D$81:$D$85,MATCH($C402,'Fixed inputs'!$B$81:$B$85,0)))</f>
        <v>0.95637975274084452</v>
      </c>
      <c r="P402" s="32" t="str">
        <f ca="1">IF(L402="","",N402*(1/(INDIRECT($L402))/INDEX('Fixed inputs'!$D$81:$D$85,MATCH($C402,'Fixed inputs'!$B$81:$B$85,0))))</f>
        <v/>
      </c>
      <c r="Q402" s="33">
        <f t="shared" ca="1" si="85"/>
        <v>0.95637975274084452</v>
      </c>
      <c r="R402" s="8"/>
      <c r="V402" s="32"/>
    </row>
    <row r="403" spans="3:22" x14ac:dyDescent="0.6">
      <c r="C403" s="22" t="s">
        <v>9</v>
      </c>
      <c r="D403" s="23" t="s">
        <v>33</v>
      </c>
      <c r="E403" s="23">
        <f t="shared" si="84"/>
        <v>2030</v>
      </c>
      <c r="F403" s="24" t="str">
        <f t="shared" si="84"/>
        <v>Q4</v>
      </c>
      <c r="G403" s="15" t="s">
        <v>59</v>
      </c>
      <c r="H403" s="5" t="s">
        <v>90</v>
      </c>
      <c r="I403" s="5" t="s">
        <v>49</v>
      </c>
      <c r="J403" s="38">
        <v>41</v>
      </c>
      <c r="K403" s="15"/>
      <c r="N403" s="38"/>
      <c r="O403" s="31">
        <f ca="1">IF(H403="","",J403*(1/INDIRECT($H403))/INDEX('Fixed inputs'!$D$81:$D$85,MATCH($C403,'Fixed inputs'!$B$81:$B$85,0)))</f>
        <v>0.95637975274084452</v>
      </c>
      <c r="P403" s="32" t="str">
        <f ca="1">IF(L403="","",N403*(1/(INDIRECT($L403))/INDEX('Fixed inputs'!$D$81:$D$85,MATCH($C403,'Fixed inputs'!$B$81:$B$85,0))))</f>
        <v/>
      </c>
      <c r="Q403" s="33">
        <f t="shared" ca="1" si="85"/>
        <v>0.95637975274084452</v>
      </c>
      <c r="R403" s="8"/>
      <c r="V403" s="32"/>
    </row>
    <row r="404" spans="3:22" x14ac:dyDescent="0.6">
      <c r="C404" s="22" t="s">
        <v>9</v>
      </c>
      <c r="D404" s="23" t="s">
        <v>33</v>
      </c>
      <c r="E404" s="23">
        <f t="shared" si="84"/>
        <v>2031</v>
      </c>
      <c r="F404" s="24" t="str">
        <f t="shared" si="84"/>
        <v>Q1</v>
      </c>
      <c r="G404" s="15" t="s">
        <v>59</v>
      </c>
      <c r="H404" s="5" t="s">
        <v>90</v>
      </c>
      <c r="I404" s="5" t="s">
        <v>49</v>
      </c>
      <c r="J404" s="38">
        <v>41</v>
      </c>
      <c r="K404" s="15"/>
      <c r="N404" s="38"/>
      <c r="O404" s="31">
        <f ca="1">IF(H404="","",J404*(1/INDIRECT($H404))/INDEX('Fixed inputs'!$D$81:$D$85,MATCH($C404,'Fixed inputs'!$B$81:$B$85,0)))</f>
        <v>0.95637975274084452</v>
      </c>
      <c r="P404" s="32" t="str">
        <f ca="1">IF(L404="","",N404*(1/(INDIRECT($L404))/INDEX('Fixed inputs'!$D$81:$D$85,MATCH($C404,'Fixed inputs'!$B$81:$B$85,0))))</f>
        <v/>
      </c>
      <c r="Q404" s="33">
        <f t="shared" ca="1" si="85"/>
        <v>0.95637975274084452</v>
      </c>
      <c r="R404" s="8"/>
      <c r="V404" s="32"/>
    </row>
    <row r="405" spans="3:22" x14ac:dyDescent="0.6">
      <c r="C405" s="22" t="s">
        <v>9</v>
      </c>
      <c r="D405" s="23" t="s">
        <v>33</v>
      </c>
      <c r="E405" s="23">
        <f t="shared" si="84"/>
        <v>2031</v>
      </c>
      <c r="F405" s="24" t="str">
        <f t="shared" si="84"/>
        <v>Q2</v>
      </c>
      <c r="G405" s="15" t="s">
        <v>59</v>
      </c>
      <c r="H405" s="5" t="s">
        <v>90</v>
      </c>
      <c r="I405" s="5" t="s">
        <v>49</v>
      </c>
      <c r="J405" s="38">
        <v>41</v>
      </c>
      <c r="K405" s="15"/>
      <c r="N405" s="38"/>
      <c r="O405" s="31">
        <f ca="1">IF(H405="","",J405*(1/INDIRECT($H405))/INDEX('Fixed inputs'!$D$81:$D$85,MATCH($C405,'Fixed inputs'!$B$81:$B$85,0)))</f>
        <v>0.95637975274084452</v>
      </c>
      <c r="P405" s="32" t="str">
        <f ca="1">IF(L405="","",N405*(1/(INDIRECT($L405))/INDEX('Fixed inputs'!$D$81:$D$85,MATCH($C405,'Fixed inputs'!$B$81:$B$85,0))))</f>
        <v/>
      </c>
      <c r="Q405" s="33">
        <f t="shared" ca="1" si="85"/>
        <v>0.95637975274084452</v>
      </c>
      <c r="R405" s="8"/>
      <c r="V405" s="32"/>
    </row>
    <row r="406" spans="3:22" x14ac:dyDescent="0.6">
      <c r="C406" s="22" t="s">
        <v>9</v>
      </c>
      <c r="D406" s="23" t="s">
        <v>33</v>
      </c>
      <c r="E406" s="23">
        <f t="shared" si="84"/>
        <v>2031</v>
      </c>
      <c r="F406" s="24" t="str">
        <f t="shared" si="84"/>
        <v>Q3</v>
      </c>
      <c r="G406" s="15" t="s">
        <v>59</v>
      </c>
      <c r="H406" s="5" t="s">
        <v>90</v>
      </c>
      <c r="I406" s="5" t="s">
        <v>49</v>
      </c>
      <c r="J406" s="38">
        <v>41</v>
      </c>
      <c r="K406" s="15"/>
      <c r="N406" s="38"/>
      <c r="O406" s="31">
        <f ca="1">IF(H406="","",J406*(1/INDIRECT($H406))/INDEX('Fixed inputs'!$D$81:$D$85,MATCH($C406,'Fixed inputs'!$B$81:$B$85,0)))</f>
        <v>0.95637975274084452</v>
      </c>
      <c r="P406" s="32" t="str">
        <f ca="1">IF(L406="","",N406*(1/(INDIRECT($L406))/INDEX('Fixed inputs'!$D$81:$D$85,MATCH($C406,'Fixed inputs'!$B$81:$B$85,0))))</f>
        <v/>
      </c>
      <c r="Q406" s="33">
        <f t="shared" ca="1" si="85"/>
        <v>0.95637975274084452</v>
      </c>
      <c r="R406" s="8"/>
      <c r="V406" s="32"/>
    </row>
    <row r="407" spans="3:22" x14ac:dyDescent="0.6">
      <c r="C407" s="22" t="s">
        <v>9</v>
      </c>
      <c r="D407" s="23" t="s">
        <v>33</v>
      </c>
      <c r="E407" s="23">
        <f t="shared" ref="E407:F414" si="86">E339</f>
        <v>2031</v>
      </c>
      <c r="F407" s="24" t="str">
        <f t="shared" si="86"/>
        <v>Q4</v>
      </c>
      <c r="G407" s="15" t="s">
        <v>59</v>
      </c>
      <c r="H407" s="5" t="s">
        <v>90</v>
      </c>
      <c r="I407" s="5" t="s">
        <v>49</v>
      </c>
      <c r="J407" s="38">
        <v>41</v>
      </c>
      <c r="K407" s="15"/>
      <c r="N407" s="38"/>
      <c r="O407" s="31">
        <f ca="1">IF(H407="","",J407*(1/INDIRECT($H407))/INDEX('Fixed inputs'!$D$81:$D$85,MATCH($C407,'Fixed inputs'!$B$81:$B$85,0)))</f>
        <v>0.95637975274084452</v>
      </c>
      <c r="P407" s="32" t="str">
        <f ca="1">IF(L407="","",N407*(1/(INDIRECT($L407))/INDEX('Fixed inputs'!$D$81:$D$85,MATCH($C407,'Fixed inputs'!$B$81:$B$85,0))))</f>
        <v/>
      </c>
      <c r="Q407" s="33">
        <f t="shared" ca="1" si="85"/>
        <v>0.95637975274084452</v>
      </c>
      <c r="R407" s="8"/>
      <c r="V407" s="32"/>
    </row>
    <row r="408" spans="3:22" x14ac:dyDescent="0.6">
      <c r="C408" s="22" t="s">
        <v>9</v>
      </c>
      <c r="D408" s="23" t="s">
        <v>33</v>
      </c>
      <c r="E408" s="23">
        <f t="shared" si="86"/>
        <v>2032</v>
      </c>
      <c r="F408" s="24" t="str">
        <f t="shared" si="86"/>
        <v>Q1</v>
      </c>
      <c r="G408" s="15" t="s">
        <v>59</v>
      </c>
      <c r="H408" s="5" t="s">
        <v>90</v>
      </c>
      <c r="I408" s="5" t="s">
        <v>49</v>
      </c>
      <c r="J408" s="38">
        <v>41</v>
      </c>
      <c r="K408" s="15"/>
      <c r="N408" s="38"/>
      <c r="O408" s="31">
        <f ca="1">IF(H408="","",J408*(1/INDIRECT($H408))/INDEX('Fixed inputs'!$D$81:$D$85,MATCH($C408,'Fixed inputs'!$B$81:$B$85,0)))</f>
        <v>0.95637975274084452</v>
      </c>
      <c r="P408" s="32" t="str">
        <f ca="1">IF(L408="","",N408*(1/(INDIRECT($L408))/INDEX('Fixed inputs'!$D$81:$D$85,MATCH($C408,'Fixed inputs'!$B$81:$B$85,0))))</f>
        <v/>
      </c>
      <c r="Q408" s="33">
        <f t="shared" ca="1" si="85"/>
        <v>0.95637975274084452</v>
      </c>
      <c r="R408" s="8"/>
      <c r="V408" s="32"/>
    </row>
    <row r="409" spans="3:22" x14ac:dyDescent="0.6">
      <c r="C409" s="22" t="s">
        <v>9</v>
      </c>
      <c r="D409" s="23" t="s">
        <v>33</v>
      </c>
      <c r="E409" s="23">
        <f t="shared" si="86"/>
        <v>2032</v>
      </c>
      <c r="F409" s="24" t="str">
        <f t="shared" si="86"/>
        <v>Q2</v>
      </c>
      <c r="G409" s="15" t="s">
        <v>59</v>
      </c>
      <c r="H409" s="5" t="s">
        <v>90</v>
      </c>
      <c r="I409" s="5" t="s">
        <v>49</v>
      </c>
      <c r="J409" s="38">
        <v>41</v>
      </c>
      <c r="K409" s="15"/>
      <c r="N409" s="38"/>
      <c r="O409" s="31">
        <f ca="1">IF(H409="","",J409*(1/INDIRECT($H409))/INDEX('Fixed inputs'!$D$81:$D$85,MATCH($C409,'Fixed inputs'!$B$81:$B$85,0)))</f>
        <v>0.95637975274084452</v>
      </c>
      <c r="P409" s="32" t="str">
        <f ca="1">IF(L409="","",N409*(1/(INDIRECT($L409))/INDEX('Fixed inputs'!$D$81:$D$85,MATCH($C409,'Fixed inputs'!$B$81:$B$85,0))))</f>
        <v/>
      </c>
      <c r="Q409" s="33">
        <f t="shared" ca="1" si="85"/>
        <v>0.95637975274084452</v>
      </c>
      <c r="R409" s="8"/>
      <c r="V409" s="32"/>
    </row>
    <row r="410" spans="3:22" x14ac:dyDescent="0.6">
      <c r="C410" s="22" t="s">
        <v>9</v>
      </c>
      <c r="D410" s="23" t="s">
        <v>33</v>
      </c>
      <c r="E410" s="23">
        <f t="shared" si="86"/>
        <v>2032</v>
      </c>
      <c r="F410" s="24" t="str">
        <f t="shared" si="86"/>
        <v>Q3</v>
      </c>
      <c r="G410" s="15" t="s">
        <v>59</v>
      </c>
      <c r="H410" s="5" t="s">
        <v>90</v>
      </c>
      <c r="I410" s="5" t="s">
        <v>49</v>
      </c>
      <c r="J410" s="38">
        <v>41</v>
      </c>
      <c r="K410" s="15"/>
      <c r="N410" s="38"/>
      <c r="O410" s="31">
        <f ca="1">IF(H410="","",J410*(1/INDIRECT($H410))/INDEX('Fixed inputs'!$D$81:$D$85,MATCH($C410,'Fixed inputs'!$B$81:$B$85,0)))</f>
        <v>0.95637975274084452</v>
      </c>
      <c r="P410" s="32" t="str">
        <f ca="1">IF(L410="","",N410*(1/(INDIRECT($L410))/INDEX('Fixed inputs'!$D$81:$D$85,MATCH($C410,'Fixed inputs'!$B$81:$B$85,0))))</f>
        <v/>
      </c>
      <c r="Q410" s="33">
        <f t="shared" ca="1" si="85"/>
        <v>0.95637975274084452</v>
      </c>
      <c r="R410" s="8"/>
      <c r="V410" s="32"/>
    </row>
    <row r="411" spans="3:22" x14ac:dyDescent="0.6">
      <c r="C411" s="22" t="s">
        <v>9</v>
      </c>
      <c r="D411" s="23" t="s">
        <v>33</v>
      </c>
      <c r="E411" s="23">
        <f t="shared" si="86"/>
        <v>2032</v>
      </c>
      <c r="F411" s="24" t="str">
        <f t="shared" si="86"/>
        <v>Q4</v>
      </c>
      <c r="G411" s="15" t="s">
        <v>59</v>
      </c>
      <c r="H411" s="5" t="s">
        <v>90</v>
      </c>
      <c r="I411" s="5" t="s">
        <v>49</v>
      </c>
      <c r="J411" s="38">
        <v>41</v>
      </c>
      <c r="K411" s="15"/>
      <c r="N411" s="38"/>
      <c r="O411" s="31">
        <f ca="1">IF(H411="","",J411*(1/INDIRECT($H411))/INDEX('Fixed inputs'!$D$81:$D$85,MATCH($C411,'Fixed inputs'!$B$81:$B$85,0)))</f>
        <v>0.95637975274084452</v>
      </c>
      <c r="P411" s="32" t="str">
        <f ca="1">IF(L411="","",N411*(1/(INDIRECT($L411))/INDEX('Fixed inputs'!$D$81:$D$85,MATCH($C411,'Fixed inputs'!$B$81:$B$85,0))))</f>
        <v/>
      </c>
      <c r="Q411" s="33">
        <f t="shared" ca="1" si="85"/>
        <v>0.95637975274084452</v>
      </c>
      <c r="R411" s="8"/>
      <c r="V411" s="32"/>
    </row>
    <row r="412" spans="3:22" x14ac:dyDescent="0.6">
      <c r="C412" s="22" t="s">
        <v>9</v>
      </c>
      <c r="D412" s="23" t="s">
        <v>33</v>
      </c>
      <c r="E412" s="23">
        <f t="shared" si="86"/>
        <v>2033</v>
      </c>
      <c r="F412" s="24" t="str">
        <f t="shared" si="86"/>
        <v>Q1</v>
      </c>
      <c r="G412" s="15" t="s">
        <v>59</v>
      </c>
      <c r="H412" s="5" t="s">
        <v>90</v>
      </c>
      <c r="I412" s="5" t="s">
        <v>49</v>
      </c>
      <c r="J412" s="38">
        <v>41</v>
      </c>
      <c r="K412" s="15"/>
      <c r="N412" s="38"/>
      <c r="O412" s="31">
        <f ca="1">IF(H412="","",J412*(1/INDIRECT($H412))/INDEX('Fixed inputs'!$D$81:$D$85,MATCH($C412,'Fixed inputs'!$B$81:$B$85,0)))</f>
        <v>0.95637975274084452</v>
      </c>
      <c r="P412" s="32" t="str">
        <f ca="1">IF(L412="","",N412*(1/(INDIRECT($L412))/INDEX('Fixed inputs'!$D$81:$D$85,MATCH($C412,'Fixed inputs'!$B$81:$B$85,0))))</f>
        <v/>
      </c>
      <c r="Q412" s="33">
        <f t="shared" ca="1" si="85"/>
        <v>0.95637975274084452</v>
      </c>
      <c r="R412" s="8"/>
      <c r="V412" s="32"/>
    </row>
    <row r="413" spans="3:22" x14ac:dyDescent="0.6">
      <c r="C413" s="22" t="s">
        <v>9</v>
      </c>
      <c r="D413" s="23" t="s">
        <v>33</v>
      </c>
      <c r="E413" s="23">
        <f t="shared" si="86"/>
        <v>2033</v>
      </c>
      <c r="F413" s="24" t="str">
        <f t="shared" si="86"/>
        <v>Q2</v>
      </c>
      <c r="G413" s="15" t="s">
        <v>59</v>
      </c>
      <c r="H413" s="5" t="s">
        <v>90</v>
      </c>
      <c r="I413" s="5" t="s">
        <v>49</v>
      </c>
      <c r="J413" s="38">
        <v>41</v>
      </c>
      <c r="K413" s="15"/>
      <c r="N413" s="38"/>
      <c r="O413" s="31">
        <f ca="1">IF(H413="","",J413*(1/INDIRECT($H413))/INDEX('Fixed inputs'!$D$81:$D$85,MATCH($C413,'Fixed inputs'!$B$81:$B$85,0)))</f>
        <v>0.95637975274084452</v>
      </c>
      <c r="P413" s="32" t="str">
        <f ca="1">IF(L413="","",N413*(1/(INDIRECT($L413))/INDEX('Fixed inputs'!$D$81:$D$85,MATCH($C413,'Fixed inputs'!$B$81:$B$85,0))))</f>
        <v/>
      </c>
      <c r="Q413" s="33">
        <f t="shared" ca="1" si="85"/>
        <v>0.95637975274084452</v>
      </c>
      <c r="R413" s="8"/>
      <c r="V413" s="32"/>
    </row>
    <row r="414" spans="3:22" x14ac:dyDescent="0.6">
      <c r="C414" s="22" t="s">
        <v>9</v>
      </c>
      <c r="D414" s="23" t="s">
        <v>33</v>
      </c>
      <c r="E414" s="23">
        <f t="shared" si="86"/>
        <v>2033</v>
      </c>
      <c r="F414" s="24" t="str">
        <f t="shared" si="86"/>
        <v>Q3</v>
      </c>
      <c r="G414" s="15" t="s">
        <v>59</v>
      </c>
      <c r="H414" s="5" t="s">
        <v>90</v>
      </c>
      <c r="I414" s="5" t="s">
        <v>49</v>
      </c>
      <c r="J414" s="38">
        <v>41</v>
      </c>
      <c r="K414" s="15"/>
      <c r="N414" s="38"/>
      <c r="O414" s="31">
        <f ca="1">IF(H414="","",J414*(1/INDIRECT($H414))/INDEX('Fixed inputs'!$D$81:$D$85,MATCH($C414,'Fixed inputs'!$B$81:$B$85,0)))</f>
        <v>0.95637975274084452</v>
      </c>
      <c r="P414" s="32" t="str">
        <f ca="1">IF(L414="","",N414*(1/(INDIRECT($L414))/INDEX('Fixed inputs'!$D$81:$D$85,MATCH($C414,'Fixed inputs'!$B$81:$B$85,0))))</f>
        <v/>
      </c>
      <c r="Q414" s="33">
        <f t="shared" ca="1" si="85"/>
        <v>0.95637975274084452</v>
      </c>
      <c r="R414" s="8"/>
      <c r="V414" s="32"/>
    </row>
    <row r="415" spans="3:22" x14ac:dyDescent="0.6">
      <c r="C415" s="25" t="s">
        <v>9</v>
      </c>
      <c r="D415" s="20" t="s">
        <v>33</v>
      </c>
      <c r="E415" s="20">
        <f t="shared" ref="E415:F434" si="87">E347</f>
        <v>2033</v>
      </c>
      <c r="F415" s="26" t="str">
        <f t="shared" si="87"/>
        <v>Q4</v>
      </c>
      <c r="G415" s="12" t="s">
        <v>59</v>
      </c>
      <c r="H415" s="16" t="s">
        <v>90</v>
      </c>
      <c r="I415" s="16" t="s">
        <v>49</v>
      </c>
      <c r="J415" s="39">
        <v>41</v>
      </c>
      <c r="K415" s="12"/>
      <c r="L415" s="16"/>
      <c r="M415" s="16"/>
      <c r="N415" s="39"/>
      <c r="O415" s="34">
        <f ca="1">IF(H415="","",J415*(1/INDIRECT($H415))/INDEX('Fixed inputs'!$D$81:$D$85,MATCH($C415,'Fixed inputs'!$B$81:$B$85,0)))</f>
        <v>0.95637975274084452</v>
      </c>
      <c r="P415" s="21" t="str">
        <f ca="1">IF(L415="","",N415*(1/(INDIRECT($L415))/INDEX('Fixed inputs'!$D$81:$D$85,MATCH($C415,'Fixed inputs'!$B$81:$B$85,0))))</f>
        <v/>
      </c>
      <c r="Q415" s="35">
        <f t="shared" ca="1" si="85"/>
        <v>0.95637975274084452</v>
      </c>
      <c r="R415" s="8"/>
      <c r="V415" s="32"/>
    </row>
    <row r="416" spans="3:22" x14ac:dyDescent="0.6">
      <c r="C416" s="22" t="s">
        <v>9</v>
      </c>
      <c r="D416" s="23" t="s">
        <v>50</v>
      </c>
      <c r="E416" s="23">
        <f t="shared" si="87"/>
        <v>2017</v>
      </c>
      <c r="F416" s="24" t="str">
        <f t="shared" si="87"/>
        <v>Q1</v>
      </c>
      <c r="G416" s="15" t="s">
        <v>60</v>
      </c>
      <c r="H416" s="5" t="s">
        <v>88</v>
      </c>
      <c r="I416" s="5" t="s">
        <v>49</v>
      </c>
      <c r="J416" s="38">
        <v>26</v>
      </c>
      <c r="K416" s="15"/>
      <c r="N416" s="38"/>
      <c r="O416" s="54">
        <f ca="1">IF(H416="","",J416*(1/INDIRECT($H416))/INDEX('Fixed inputs'!$D$81:$D$85,MATCH($C416,'Fixed inputs'!$B$81:$B$85,0)))</f>
        <v>0.56680815070120716</v>
      </c>
      <c r="P416" s="55" t="str">
        <f ca="1">IF(L416="","",N416*(1/(INDIRECT($L416))/INDEX('Fixed inputs'!$D$81:$D$85,MATCH($C416,'Fixed inputs'!$B$81:$B$85,0))))</f>
        <v/>
      </c>
      <c r="Q416" s="56">
        <f t="shared" ca="1" si="85"/>
        <v>0.56680815070120716</v>
      </c>
      <c r="R416" s="8"/>
      <c r="V416" s="32"/>
    </row>
    <row r="417" spans="3:22" x14ac:dyDescent="0.6">
      <c r="C417" s="22" t="s">
        <v>9</v>
      </c>
      <c r="D417" s="23" t="s">
        <v>50</v>
      </c>
      <c r="E417" s="23">
        <f t="shared" si="87"/>
        <v>2017</v>
      </c>
      <c r="F417" s="24" t="str">
        <f t="shared" si="87"/>
        <v>Q2</v>
      </c>
      <c r="G417" s="15" t="s">
        <v>60</v>
      </c>
      <c r="H417" s="5" t="s">
        <v>88</v>
      </c>
      <c r="I417" s="5" t="s">
        <v>49</v>
      </c>
      <c r="J417" s="38">
        <v>26</v>
      </c>
      <c r="K417" s="15"/>
      <c r="N417" s="38"/>
      <c r="O417" s="31">
        <f ca="1">IF(H417="","",J417*(1/INDIRECT($H417))/INDEX('Fixed inputs'!$D$81:$D$85,MATCH($C417,'Fixed inputs'!$B$81:$B$85,0)))</f>
        <v>0.56680815070120716</v>
      </c>
      <c r="P417" s="32" t="str">
        <f ca="1">IF(L417="","",N417*(1/(INDIRECT($L417))/INDEX('Fixed inputs'!$D$81:$D$85,MATCH($C417,'Fixed inputs'!$B$81:$B$85,0))))</f>
        <v/>
      </c>
      <c r="Q417" s="33">
        <f t="shared" ca="1" si="85"/>
        <v>0.56680815070120716</v>
      </c>
      <c r="R417" s="8"/>
      <c r="V417" s="32"/>
    </row>
    <row r="418" spans="3:22" x14ac:dyDescent="0.6">
      <c r="C418" s="22" t="s">
        <v>9</v>
      </c>
      <c r="D418" s="23" t="s">
        <v>50</v>
      </c>
      <c r="E418" s="23">
        <f t="shared" si="87"/>
        <v>2017</v>
      </c>
      <c r="F418" s="24" t="str">
        <f t="shared" si="87"/>
        <v>Q3</v>
      </c>
      <c r="G418" s="15" t="s">
        <v>60</v>
      </c>
      <c r="H418" s="5" t="s">
        <v>88</v>
      </c>
      <c r="I418" s="5" t="s">
        <v>49</v>
      </c>
      <c r="J418" s="38">
        <v>26</v>
      </c>
      <c r="K418" s="15"/>
      <c r="N418" s="38"/>
      <c r="O418" s="31">
        <f ca="1">IF(H418="","",J418*(1/INDIRECT($H418))/INDEX('Fixed inputs'!$D$81:$D$85,MATCH($C418,'Fixed inputs'!$B$81:$B$85,0)))</f>
        <v>0.56680815070120716</v>
      </c>
      <c r="P418" s="32" t="str">
        <f ca="1">IF(L418="","",N418*(1/(INDIRECT($L418))/INDEX('Fixed inputs'!$D$81:$D$85,MATCH($C418,'Fixed inputs'!$B$81:$B$85,0))))</f>
        <v/>
      </c>
      <c r="Q418" s="33">
        <f t="shared" ca="1" si="85"/>
        <v>0.56680815070120716</v>
      </c>
      <c r="R418" s="8"/>
      <c r="V418" s="32"/>
    </row>
    <row r="419" spans="3:22" x14ac:dyDescent="0.6">
      <c r="C419" s="22" t="s">
        <v>9</v>
      </c>
      <c r="D419" s="23" t="s">
        <v>50</v>
      </c>
      <c r="E419" s="23">
        <f t="shared" si="87"/>
        <v>2017</v>
      </c>
      <c r="F419" s="24" t="str">
        <f t="shared" si="87"/>
        <v>Q4</v>
      </c>
      <c r="G419" s="15" t="s">
        <v>60</v>
      </c>
      <c r="H419" s="5" t="s">
        <v>88</v>
      </c>
      <c r="I419" s="5" t="s">
        <v>49</v>
      </c>
      <c r="J419" s="38">
        <v>26</v>
      </c>
      <c r="K419" s="15"/>
      <c r="N419" s="38"/>
      <c r="O419" s="31">
        <f ca="1">IF(H419="","",J419*(1/INDIRECT($H419))/INDEX('Fixed inputs'!$D$81:$D$85,MATCH($C419,'Fixed inputs'!$B$81:$B$85,0)))</f>
        <v>0.56680815070120716</v>
      </c>
      <c r="P419" s="32" t="str">
        <f ca="1">IF(L419="","",N419*(1/(INDIRECT($L419))/INDEX('Fixed inputs'!$D$81:$D$85,MATCH($C419,'Fixed inputs'!$B$81:$B$85,0))))</f>
        <v/>
      </c>
      <c r="Q419" s="33">
        <f t="shared" ca="1" si="85"/>
        <v>0.56680815070120716</v>
      </c>
      <c r="R419" s="8"/>
      <c r="V419" s="32"/>
    </row>
    <row r="420" spans="3:22" x14ac:dyDescent="0.6">
      <c r="C420" s="22" t="s">
        <v>9</v>
      </c>
      <c r="D420" s="23" t="s">
        <v>50</v>
      </c>
      <c r="E420" s="23">
        <f t="shared" si="87"/>
        <v>2018</v>
      </c>
      <c r="F420" s="24" t="str">
        <f t="shared" si="87"/>
        <v>Q1</v>
      </c>
      <c r="G420" s="15" t="s">
        <v>60</v>
      </c>
      <c r="H420" s="5" t="s">
        <v>88</v>
      </c>
      <c r="I420" s="5" t="s">
        <v>49</v>
      </c>
      <c r="J420" s="38">
        <v>26</v>
      </c>
      <c r="K420" s="15"/>
      <c r="N420" s="38"/>
      <c r="O420" s="31">
        <f ca="1">IF(H420="","",J420*(1/INDIRECT($H420))/INDEX('Fixed inputs'!$D$81:$D$85,MATCH($C420,'Fixed inputs'!$B$81:$B$85,0)))</f>
        <v>0.56680815070120716</v>
      </c>
      <c r="P420" s="32" t="str">
        <f ca="1">IF(L420="","",N420*(1/(INDIRECT($L420))/INDEX('Fixed inputs'!$D$81:$D$85,MATCH($C420,'Fixed inputs'!$B$81:$B$85,0))))</f>
        <v/>
      </c>
      <c r="Q420" s="33">
        <f t="shared" ca="1" si="85"/>
        <v>0.56680815070120716</v>
      </c>
      <c r="R420" s="8"/>
      <c r="V420" s="32"/>
    </row>
    <row r="421" spans="3:22" x14ac:dyDescent="0.6">
      <c r="C421" s="22" t="s">
        <v>9</v>
      </c>
      <c r="D421" s="23" t="s">
        <v>50</v>
      </c>
      <c r="E421" s="23">
        <f t="shared" si="87"/>
        <v>2018</v>
      </c>
      <c r="F421" s="24" t="str">
        <f t="shared" si="87"/>
        <v>Q2</v>
      </c>
      <c r="G421" s="15" t="s">
        <v>60</v>
      </c>
      <c r="H421" s="5" t="s">
        <v>88</v>
      </c>
      <c r="I421" s="5" t="s">
        <v>49</v>
      </c>
      <c r="J421" s="38">
        <v>26</v>
      </c>
      <c r="K421" s="15"/>
      <c r="N421" s="38"/>
      <c r="O421" s="31">
        <f ca="1">IF(H421="","",J421*(1/INDIRECT($H421))/INDEX('Fixed inputs'!$D$81:$D$85,MATCH($C421,'Fixed inputs'!$B$81:$B$85,0)))</f>
        <v>0.56680815070120716</v>
      </c>
      <c r="P421" s="32" t="str">
        <f ca="1">IF(L421="","",N421*(1/(INDIRECT($L421))/INDEX('Fixed inputs'!$D$81:$D$85,MATCH($C421,'Fixed inputs'!$B$81:$B$85,0))))</f>
        <v/>
      </c>
      <c r="Q421" s="33">
        <f t="shared" ca="1" si="85"/>
        <v>0.56680815070120716</v>
      </c>
      <c r="R421" s="8"/>
      <c r="V421" s="32"/>
    </row>
    <row r="422" spans="3:22" x14ac:dyDescent="0.6">
      <c r="C422" s="22" t="s">
        <v>9</v>
      </c>
      <c r="D422" s="23" t="s">
        <v>50</v>
      </c>
      <c r="E422" s="23">
        <f t="shared" si="87"/>
        <v>2018</v>
      </c>
      <c r="F422" s="24" t="str">
        <f t="shared" si="87"/>
        <v>Q3</v>
      </c>
      <c r="G422" s="15" t="s">
        <v>60</v>
      </c>
      <c r="H422" s="5" t="s">
        <v>88</v>
      </c>
      <c r="I422" s="5" t="s">
        <v>49</v>
      </c>
      <c r="J422" s="38">
        <v>26</v>
      </c>
      <c r="K422" s="15"/>
      <c r="N422" s="38"/>
      <c r="O422" s="31">
        <f ca="1">IF(H422="","",J422*(1/INDIRECT($H422))/INDEX('Fixed inputs'!$D$81:$D$85,MATCH($C422,'Fixed inputs'!$B$81:$B$85,0)))</f>
        <v>0.56680815070120716</v>
      </c>
      <c r="P422" s="32" t="str">
        <f ca="1">IF(L422="","",N422*(1/(INDIRECT($L422))/INDEX('Fixed inputs'!$D$81:$D$85,MATCH($C422,'Fixed inputs'!$B$81:$B$85,0))))</f>
        <v/>
      </c>
      <c r="Q422" s="33">
        <f t="shared" ca="1" si="85"/>
        <v>0.56680815070120716</v>
      </c>
      <c r="R422" s="8"/>
      <c r="V422" s="32"/>
    </row>
    <row r="423" spans="3:22" x14ac:dyDescent="0.6">
      <c r="C423" s="22" t="s">
        <v>9</v>
      </c>
      <c r="D423" s="23" t="s">
        <v>50</v>
      </c>
      <c r="E423" s="23">
        <f t="shared" si="87"/>
        <v>2018</v>
      </c>
      <c r="F423" s="24" t="str">
        <f t="shared" si="87"/>
        <v>Q4</v>
      </c>
      <c r="G423" s="15" t="s">
        <v>60</v>
      </c>
      <c r="H423" s="5" t="s">
        <v>88</v>
      </c>
      <c r="I423" s="5" t="s">
        <v>49</v>
      </c>
      <c r="J423" s="38">
        <v>26</v>
      </c>
      <c r="K423" s="15"/>
      <c r="N423" s="38"/>
      <c r="O423" s="31">
        <f ca="1">IF(H423="","",J423*(1/INDIRECT($H423))/INDEX('Fixed inputs'!$D$81:$D$85,MATCH($C423,'Fixed inputs'!$B$81:$B$85,0)))</f>
        <v>0.56680815070120716</v>
      </c>
      <c r="P423" s="32" t="str">
        <f ca="1">IF(L423="","",N423*(1/(INDIRECT($L423))/INDEX('Fixed inputs'!$D$81:$D$85,MATCH($C423,'Fixed inputs'!$B$81:$B$85,0))))</f>
        <v/>
      </c>
      <c r="Q423" s="33">
        <f t="shared" ca="1" si="85"/>
        <v>0.56680815070120716</v>
      </c>
      <c r="R423" s="8"/>
      <c r="V423" s="32"/>
    </row>
    <row r="424" spans="3:22" x14ac:dyDescent="0.6">
      <c r="C424" s="22" t="s">
        <v>9</v>
      </c>
      <c r="D424" s="23" t="s">
        <v>50</v>
      </c>
      <c r="E424" s="23">
        <f t="shared" si="87"/>
        <v>2019</v>
      </c>
      <c r="F424" s="24" t="str">
        <f t="shared" si="87"/>
        <v>Q1</v>
      </c>
      <c r="G424" s="15" t="s">
        <v>60</v>
      </c>
      <c r="H424" s="5" t="s">
        <v>88</v>
      </c>
      <c r="I424" s="5" t="s">
        <v>49</v>
      </c>
      <c r="J424" s="38">
        <v>26</v>
      </c>
      <c r="K424" s="15"/>
      <c r="N424" s="38"/>
      <c r="O424" s="31">
        <f ca="1">IF(H424="","",J424*(1/INDIRECT($H424))/INDEX('Fixed inputs'!$D$81:$D$85,MATCH($C424,'Fixed inputs'!$B$81:$B$85,0)))</f>
        <v>0.56680815070120716</v>
      </c>
      <c r="P424" s="32" t="str">
        <f ca="1">IF(L424="","",N424*(1/(INDIRECT($L424))/INDEX('Fixed inputs'!$D$81:$D$85,MATCH($C424,'Fixed inputs'!$B$81:$B$85,0))))</f>
        <v/>
      </c>
      <c r="Q424" s="33">
        <f t="shared" ca="1" si="85"/>
        <v>0.56680815070120716</v>
      </c>
      <c r="R424" s="8"/>
      <c r="V424" s="32"/>
    </row>
    <row r="425" spans="3:22" x14ac:dyDescent="0.6">
      <c r="C425" s="22" t="s">
        <v>9</v>
      </c>
      <c r="D425" s="23" t="s">
        <v>50</v>
      </c>
      <c r="E425" s="23">
        <f t="shared" si="87"/>
        <v>2019</v>
      </c>
      <c r="F425" s="24" t="str">
        <f t="shared" si="87"/>
        <v>Q2</v>
      </c>
      <c r="G425" s="15" t="s">
        <v>60</v>
      </c>
      <c r="H425" s="5" t="s">
        <v>88</v>
      </c>
      <c r="I425" s="5" t="s">
        <v>49</v>
      </c>
      <c r="J425" s="38">
        <v>26</v>
      </c>
      <c r="K425" s="15"/>
      <c r="N425" s="38"/>
      <c r="O425" s="31">
        <f ca="1">IF(H425="","",J425*(1/INDIRECT($H425))/INDEX('Fixed inputs'!$D$81:$D$85,MATCH($C425,'Fixed inputs'!$B$81:$B$85,0)))</f>
        <v>0.56680815070120716</v>
      </c>
      <c r="P425" s="32" t="str">
        <f ca="1">IF(L425="","",N425*(1/(INDIRECT($L425))/INDEX('Fixed inputs'!$D$81:$D$85,MATCH($C425,'Fixed inputs'!$B$81:$B$85,0))))</f>
        <v/>
      </c>
      <c r="Q425" s="33">
        <f t="shared" ca="1" si="85"/>
        <v>0.56680815070120716</v>
      </c>
      <c r="R425" s="8"/>
      <c r="V425" s="32"/>
    </row>
    <row r="426" spans="3:22" x14ac:dyDescent="0.6">
      <c r="C426" s="22" t="s">
        <v>9</v>
      </c>
      <c r="D426" s="23" t="s">
        <v>50</v>
      </c>
      <c r="E426" s="23">
        <f t="shared" si="87"/>
        <v>2019</v>
      </c>
      <c r="F426" s="24" t="str">
        <f t="shared" si="87"/>
        <v>Q3</v>
      </c>
      <c r="G426" s="15" t="s">
        <v>60</v>
      </c>
      <c r="H426" s="5" t="s">
        <v>88</v>
      </c>
      <c r="I426" s="5" t="s">
        <v>49</v>
      </c>
      <c r="J426" s="38">
        <v>26</v>
      </c>
      <c r="K426" s="15"/>
      <c r="N426" s="38"/>
      <c r="O426" s="31">
        <f ca="1">IF(H426="","",J426*(1/INDIRECT($H426))/INDEX('Fixed inputs'!$D$81:$D$85,MATCH($C426,'Fixed inputs'!$B$81:$B$85,0)))</f>
        <v>0.56680815070120716</v>
      </c>
      <c r="P426" s="32" t="str">
        <f ca="1">IF(L426="","",N426*(1/(INDIRECT($L426))/INDEX('Fixed inputs'!$D$81:$D$85,MATCH($C426,'Fixed inputs'!$B$81:$B$85,0))))</f>
        <v/>
      </c>
      <c r="Q426" s="33">
        <f t="shared" ca="1" si="85"/>
        <v>0.56680815070120716</v>
      </c>
      <c r="R426" s="8"/>
      <c r="V426" s="32"/>
    </row>
    <row r="427" spans="3:22" x14ac:dyDescent="0.6">
      <c r="C427" s="22" t="s">
        <v>9</v>
      </c>
      <c r="D427" s="23" t="s">
        <v>50</v>
      </c>
      <c r="E427" s="23">
        <f t="shared" si="87"/>
        <v>2019</v>
      </c>
      <c r="F427" s="24" t="str">
        <f t="shared" si="87"/>
        <v>Q4</v>
      </c>
      <c r="G427" s="15" t="s">
        <v>60</v>
      </c>
      <c r="H427" s="5" t="s">
        <v>88</v>
      </c>
      <c r="I427" s="5" t="s">
        <v>49</v>
      </c>
      <c r="J427" s="38">
        <v>26</v>
      </c>
      <c r="K427" s="15"/>
      <c r="N427" s="38"/>
      <c r="O427" s="31">
        <f ca="1">IF(H427="","",J427*(1/INDIRECT($H427))/INDEX('Fixed inputs'!$D$81:$D$85,MATCH($C427,'Fixed inputs'!$B$81:$B$85,0)))</f>
        <v>0.56680815070120716</v>
      </c>
      <c r="P427" s="32" t="str">
        <f ca="1">IF(L427="","",N427*(1/(INDIRECT($L427))/INDEX('Fixed inputs'!$D$81:$D$85,MATCH($C427,'Fixed inputs'!$B$81:$B$85,0))))</f>
        <v/>
      </c>
      <c r="Q427" s="33">
        <f t="shared" ca="1" si="85"/>
        <v>0.56680815070120716</v>
      </c>
      <c r="R427" s="8"/>
      <c r="V427" s="32"/>
    </row>
    <row r="428" spans="3:22" x14ac:dyDescent="0.6">
      <c r="C428" s="22" t="s">
        <v>9</v>
      </c>
      <c r="D428" s="23" t="s">
        <v>50</v>
      </c>
      <c r="E428" s="23">
        <f t="shared" si="87"/>
        <v>2020</v>
      </c>
      <c r="F428" s="24" t="str">
        <f t="shared" si="87"/>
        <v>Q1</v>
      </c>
      <c r="G428" s="15" t="s">
        <v>60</v>
      </c>
      <c r="H428" s="5" t="s">
        <v>88</v>
      </c>
      <c r="I428" s="5" t="s">
        <v>49</v>
      </c>
      <c r="J428" s="38">
        <v>26</v>
      </c>
      <c r="K428" s="15"/>
      <c r="N428" s="38"/>
      <c r="O428" s="31">
        <f ca="1">IF(H428="","",J428*(1/INDIRECT($H428))/INDEX('Fixed inputs'!$D$81:$D$85,MATCH($C428,'Fixed inputs'!$B$81:$B$85,0)))</f>
        <v>0.56680815070120716</v>
      </c>
      <c r="P428" s="32" t="str">
        <f ca="1">IF(L428="","",N428*(1/(INDIRECT($L428))/INDEX('Fixed inputs'!$D$81:$D$85,MATCH($C428,'Fixed inputs'!$B$81:$B$85,0))))</f>
        <v/>
      </c>
      <c r="Q428" s="33">
        <f t="shared" ca="1" si="85"/>
        <v>0.56680815070120716</v>
      </c>
      <c r="R428" s="8"/>
      <c r="V428" s="32"/>
    </row>
    <row r="429" spans="3:22" x14ac:dyDescent="0.6">
      <c r="C429" s="22" t="s">
        <v>9</v>
      </c>
      <c r="D429" s="23" t="s">
        <v>50</v>
      </c>
      <c r="E429" s="23">
        <f t="shared" si="87"/>
        <v>2020</v>
      </c>
      <c r="F429" s="24" t="str">
        <f t="shared" si="87"/>
        <v>Q2</v>
      </c>
      <c r="G429" s="15" t="s">
        <v>60</v>
      </c>
      <c r="H429" s="5" t="s">
        <v>88</v>
      </c>
      <c r="I429" s="5" t="s">
        <v>49</v>
      </c>
      <c r="J429" s="38">
        <v>26</v>
      </c>
      <c r="K429" s="15"/>
      <c r="N429" s="38"/>
      <c r="O429" s="31">
        <f ca="1">IF(H429="","",J429*(1/INDIRECT($H429))/INDEX('Fixed inputs'!$D$81:$D$85,MATCH($C429,'Fixed inputs'!$B$81:$B$85,0)))</f>
        <v>0.56680815070120716</v>
      </c>
      <c r="P429" s="32" t="str">
        <f ca="1">IF(L429="","",N429*(1/(INDIRECT($L429))/INDEX('Fixed inputs'!$D$81:$D$85,MATCH($C429,'Fixed inputs'!$B$81:$B$85,0))))</f>
        <v/>
      </c>
      <c r="Q429" s="33">
        <f t="shared" ca="1" si="85"/>
        <v>0.56680815070120716</v>
      </c>
      <c r="R429" s="8"/>
      <c r="V429" s="32"/>
    </row>
    <row r="430" spans="3:22" x14ac:dyDescent="0.6">
      <c r="C430" s="22" t="s">
        <v>9</v>
      </c>
      <c r="D430" s="23" t="s">
        <v>50</v>
      </c>
      <c r="E430" s="23">
        <f t="shared" si="87"/>
        <v>2020</v>
      </c>
      <c r="F430" s="24" t="str">
        <f t="shared" si="87"/>
        <v>Q3</v>
      </c>
      <c r="G430" s="15" t="s">
        <v>60</v>
      </c>
      <c r="H430" s="5" t="s">
        <v>88</v>
      </c>
      <c r="I430" s="5" t="s">
        <v>49</v>
      </c>
      <c r="J430" s="38">
        <v>26</v>
      </c>
      <c r="K430" s="15"/>
      <c r="N430" s="38"/>
      <c r="O430" s="31">
        <f ca="1">IF(H430="","",J430*(1/INDIRECT($H430))/INDEX('Fixed inputs'!$D$81:$D$85,MATCH($C430,'Fixed inputs'!$B$81:$B$85,0)))</f>
        <v>0.56680815070120716</v>
      </c>
      <c r="P430" s="32" t="str">
        <f ca="1">IF(L430="","",N430*(1/(INDIRECT($L430))/INDEX('Fixed inputs'!$D$81:$D$85,MATCH($C430,'Fixed inputs'!$B$81:$B$85,0))))</f>
        <v/>
      </c>
      <c r="Q430" s="33">
        <f t="shared" ca="1" si="85"/>
        <v>0.56680815070120716</v>
      </c>
      <c r="R430" s="8"/>
      <c r="V430" s="32"/>
    </row>
    <row r="431" spans="3:22" x14ac:dyDescent="0.6">
      <c r="C431" s="22" t="s">
        <v>9</v>
      </c>
      <c r="D431" s="23" t="s">
        <v>50</v>
      </c>
      <c r="E431" s="23">
        <f t="shared" si="87"/>
        <v>2020</v>
      </c>
      <c r="F431" s="24" t="str">
        <f t="shared" si="87"/>
        <v>Q4</v>
      </c>
      <c r="G431" s="15" t="s">
        <v>60</v>
      </c>
      <c r="H431" s="5" t="s">
        <v>88</v>
      </c>
      <c r="I431" s="5" t="s">
        <v>49</v>
      </c>
      <c r="J431" s="38">
        <v>26</v>
      </c>
      <c r="K431" s="15"/>
      <c r="N431" s="38"/>
      <c r="O431" s="31">
        <f ca="1">IF(H431="","",J431*(1/INDIRECT($H431))/INDEX('Fixed inputs'!$D$81:$D$85,MATCH($C431,'Fixed inputs'!$B$81:$B$85,0)))</f>
        <v>0.56680815070120716</v>
      </c>
      <c r="P431" s="32" t="str">
        <f ca="1">IF(L431="","",N431*(1/(INDIRECT($L431))/INDEX('Fixed inputs'!$D$81:$D$85,MATCH($C431,'Fixed inputs'!$B$81:$B$85,0))))</f>
        <v/>
      </c>
      <c r="Q431" s="33">
        <f t="shared" ca="1" si="85"/>
        <v>0.56680815070120716</v>
      </c>
      <c r="R431" s="8"/>
      <c r="V431" s="32"/>
    </row>
    <row r="432" spans="3:22" x14ac:dyDescent="0.6">
      <c r="C432" s="22" t="s">
        <v>9</v>
      </c>
      <c r="D432" s="23" t="s">
        <v>50</v>
      </c>
      <c r="E432" s="23">
        <f t="shared" si="87"/>
        <v>2021</v>
      </c>
      <c r="F432" s="24" t="str">
        <f t="shared" si="87"/>
        <v>Q1</v>
      </c>
      <c r="G432" s="15" t="s">
        <v>60</v>
      </c>
      <c r="H432" s="5" t="s">
        <v>88</v>
      </c>
      <c r="I432" s="5" t="s">
        <v>49</v>
      </c>
      <c r="J432" s="38">
        <v>26</v>
      </c>
      <c r="K432" s="15"/>
      <c r="N432" s="38"/>
      <c r="O432" s="31">
        <f ca="1">IF(H432="","",J432*(1/INDIRECT($H432))/INDEX('Fixed inputs'!$D$81:$D$85,MATCH($C432,'Fixed inputs'!$B$81:$B$85,0)))</f>
        <v>0.56680815070120716</v>
      </c>
      <c r="P432" s="32" t="str">
        <f ca="1">IF(L432="","",N432*(1/(INDIRECT($L432))/INDEX('Fixed inputs'!$D$81:$D$85,MATCH($C432,'Fixed inputs'!$B$81:$B$85,0))))</f>
        <v/>
      </c>
      <c r="Q432" s="33">
        <f t="shared" ca="1" si="85"/>
        <v>0.56680815070120716</v>
      </c>
      <c r="R432" s="8"/>
      <c r="V432" s="32"/>
    </row>
    <row r="433" spans="3:22" x14ac:dyDescent="0.6">
      <c r="C433" s="22" t="s">
        <v>9</v>
      </c>
      <c r="D433" s="23" t="s">
        <v>50</v>
      </c>
      <c r="E433" s="23">
        <f t="shared" si="87"/>
        <v>2021</v>
      </c>
      <c r="F433" s="24" t="str">
        <f t="shared" si="87"/>
        <v>Q2</v>
      </c>
      <c r="G433" s="15" t="s">
        <v>60</v>
      </c>
      <c r="H433" s="5" t="s">
        <v>88</v>
      </c>
      <c r="I433" s="5" t="s">
        <v>49</v>
      </c>
      <c r="J433" s="38">
        <v>26</v>
      </c>
      <c r="K433" s="15"/>
      <c r="N433" s="38"/>
      <c r="O433" s="31">
        <f ca="1">IF(H433="","",J433*(1/INDIRECT($H433))/INDEX('Fixed inputs'!$D$81:$D$85,MATCH($C433,'Fixed inputs'!$B$81:$B$85,0)))</f>
        <v>0.56680815070120716</v>
      </c>
      <c r="P433" s="32" t="str">
        <f ca="1">IF(L433="","",N433*(1/(INDIRECT($L433))/INDEX('Fixed inputs'!$D$81:$D$85,MATCH($C433,'Fixed inputs'!$B$81:$B$85,0))))</f>
        <v/>
      </c>
      <c r="Q433" s="33">
        <f t="shared" ca="1" si="85"/>
        <v>0.56680815070120716</v>
      </c>
      <c r="R433" s="8"/>
      <c r="V433" s="32"/>
    </row>
    <row r="434" spans="3:22" x14ac:dyDescent="0.6">
      <c r="C434" s="22" t="s">
        <v>9</v>
      </c>
      <c r="D434" s="23" t="s">
        <v>50</v>
      </c>
      <c r="E434" s="23">
        <f t="shared" si="87"/>
        <v>2021</v>
      </c>
      <c r="F434" s="24" t="str">
        <f t="shared" si="87"/>
        <v>Q3</v>
      </c>
      <c r="G434" s="15" t="s">
        <v>60</v>
      </c>
      <c r="H434" s="5" t="s">
        <v>88</v>
      </c>
      <c r="I434" s="5" t="s">
        <v>49</v>
      </c>
      <c r="J434" s="38">
        <v>26</v>
      </c>
      <c r="K434" s="15"/>
      <c r="N434" s="38"/>
      <c r="O434" s="31">
        <f ca="1">IF(H434="","",J434*(1/INDIRECT($H434))/INDEX('Fixed inputs'!$D$81:$D$85,MATCH($C434,'Fixed inputs'!$B$81:$B$85,0)))</f>
        <v>0.56680815070120716</v>
      </c>
      <c r="P434" s="32" t="str">
        <f ca="1">IF(L434="","",N434*(1/(INDIRECT($L434))/INDEX('Fixed inputs'!$D$81:$D$85,MATCH($C434,'Fixed inputs'!$B$81:$B$85,0))))</f>
        <v/>
      </c>
      <c r="Q434" s="33">
        <f t="shared" ca="1" si="85"/>
        <v>0.56680815070120716</v>
      </c>
      <c r="R434" s="8"/>
      <c r="V434" s="32"/>
    </row>
    <row r="435" spans="3:22" x14ac:dyDescent="0.6">
      <c r="C435" s="22" t="s">
        <v>9</v>
      </c>
      <c r="D435" s="23" t="s">
        <v>50</v>
      </c>
      <c r="E435" s="23">
        <f t="shared" ref="E435:F454" si="88">E367</f>
        <v>2021</v>
      </c>
      <c r="F435" s="24" t="str">
        <f t="shared" si="88"/>
        <v>Q4</v>
      </c>
      <c r="G435" s="15" t="s">
        <v>60</v>
      </c>
      <c r="H435" s="5" t="s">
        <v>88</v>
      </c>
      <c r="I435" s="5" t="s">
        <v>49</v>
      </c>
      <c r="J435" s="38">
        <v>26</v>
      </c>
      <c r="K435" s="15"/>
      <c r="N435" s="38"/>
      <c r="O435" s="31">
        <f ca="1">IF(H435="","",J435*(1/INDIRECT($H435))/INDEX('Fixed inputs'!$D$81:$D$85,MATCH($C435,'Fixed inputs'!$B$81:$B$85,0)))</f>
        <v>0.56680815070120716</v>
      </c>
      <c r="P435" s="32" t="str">
        <f ca="1">IF(L435="","",N435*(1/(INDIRECT($L435))/INDEX('Fixed inputs'!$D$81:$D$85,MATCH($C435,'Fixed inputs'!$B$81:$B$85,0))))</f>
        <v/>
      </c>
      <c r="Q435" s="33">
        <f t="shared" ca="1" si="85"/>
        <v>0.56680815070120716</v>
      </c>
      <c r="R435" s="8"/>
      <c r="V435" s="32"/>
    </row>
    <row r="436" spans="3:22" x14ac:dyDescent="0.6">
      <c r="C436" s="22" t="s">
        <v>9</v>
      </c>
      <c r="D436" s="23" t="s">
        <v>50</v>
      </c>
      <c r="E436" s="23">
        <f t="shared" si="88"/>
        <v>2022</v>
      </c>
      <c r="F436" s="24" t="str">
        <f t="shared" si="88"/>
        <v>Q1</v>
      </c>
      <c r="G436" s="15" t="s">
        <v>60</v>
      </c>
      <c r="H436" s="5" t="s">
        <v>88</v>
      </c>
      <c r="I436" s="5" t="s">
        <v>49</v>
      </c>
      <c r="J436" s="38">
        <v>26</v>
      </c>
      <c r="K436" s="15"/>
      <c r="N436" s="38"/>
      <c r="O436" s="31">
        <f ca="1">IF(H436="","",J436*(1/INDIRECT($H436))/INDEX('Fixed inputs'!$D$81:$D$85,MATCH($C436,'Fixed inputs'!$B$81:$B$85,0)))</f>
        <v>0.56680815070120716</v>
      </c>
      <c r="P436" s="32" t="str">
        <f ca="1">IF(L436="","",N436*(1/(INDIRECT($L436))/INDEX('Fixed inputs'!$D$81:$D$85,MATCH($C436,'Fixed inputs'!$B$81:$B$85,0))))</f>
        <v/>
      </c>
      <c r="Q436" s="33">
        <f t="shared" ca="1" si="85"/>
        <v>0.56680815070120716</v>
      </c>
      <c r="R436" s="8"/>
      <c r="V436" s="32"/>
    </row>
    <row r="437" spans="3:22" x14ac:dyDescent="0.6">
      <c r="C437" s="22" t="s">
        <v>9</v>
      </c>
      <c r="D437" s="23" t="s">
        <v>50</v>
      </c>
      <c r="E437" s="23">
        <f t="shared" si="88"/>
        <v>2022</v>
      </c>
      <c r="F437" s="24" t="str">
        <f t="shared" si="88"/>
        <v>Q2</v>
      </c>
      <c r="G437" s="15" t="s">
        <v>60</v>
      </c>
      <c r="H437" s="5" t="s">
        <v>88</v>
      </c>
      <c r="I437" s="5" t="s">
        <v>49</v>
      </c>
      <c r="J437" s="38">
        <v>26</v>
      </c>
      <c r="K437" s="15"/>
      <c r="N437" s="38"/>
      <c r="O437" s="31">
        <f ca="1">IF(H437="","",J437*(1/INDIRECT($H437))/INDEX('Fixed inputs'!$D$81:$D$85,MATCH($C437,'Fixed inputs'!$B$81:$B$85,0)))</f>
        <v>0.56680815070120716</v>
      </c>
      <c r="P437" s="32" t="str">
        <f ca="1">IF(L437="","",N437*(1/(INDIRECT($L437))/INDEX('Fixed inputs'!$D$81:$D$85,MATCH($C437,'Fixed inputs'!$B$81:$B$85,0))))</f>
        <v/>
      </c>
      <c r="Q437" s="33">
        <f t="shared" ca="1" si="85"/>
        <v>0.56680815070120716</v>
      </c>
      <c r="R437" s="8"/>
      <c r="V437" s="32"/>
    </row>
    <row r="438" spans="3:22" x14ac:dyDescent="0.6">
      <c r="C438" s="22" t="s">
        <v>9</v>
      </c>
      <c r="D438" s="23" t="s">
        <v>50</v>
      </c>
      <c r="E438" s="23">
        <f t="shared" si="88"/>
        <v>2022</v>
      </c>
      <c r="F438" s="24" t="str">
        <f t="shared" si="88"/>
        <v>Q3</v>
      </c>
      <c r="G438" s="15" t="s">
        <v>60</v>
      </c>
      <c r="H438" s="5" t="s">
        <v>88</v>
      </c>
      <c r="I438" s="5" t="s">
        <v>49</v>
      </c>
      <c r="J438" s="38">
        <v>26</v>
      </c>
      <c r="K438" s="15"/>
      <c r="N438" s="38"/>
      <c r="O438" s="31">
        <f ca="1">IF(H438="","",J438*(1/INDIRECT($H438))/INDEX('Fixed inputs'!$D$81:$D$85,MATCH($C438,'Fixed inputs'!$B$81:$B$85,0)))</f>
        <v>0.56680815070120716</v>
      </c>
      <c r="P438" s="32" t="str">
        <f ca="1">IF(L438="","",N438*(1/(INDIRECT($L438))/INDEX('Fixed inputs'!$D$81:$D$85,MATCH($C438,'Fixed inputs'!$B$81:$B$85,0))))</f>
        <v/>
      </c>
      <c r="Q438" s="33">
        <f t="shared" ca="1" si="85"/>
        <v>0.56680815070120716</v>
      </c>
      <c r="R438" s="8"/>
      <c r="V438" s="32"/>
    </row>
    <row r="439" spans="3:22" x14ac:dyDescent="0.6">
      <c r="C439" s="22" t="s">
        <v>9</v>
      </c>
      <c r="D439" s="23" t="s">
        <v>50</v>
      </c>
      <c r="E439" s="23">
        <f t="shared" si="88"/>
        <v>2022</v>
      </c>
      <c r="F439" s="24" t="str">
        <f t="shared" si="88"/>
        <v>Q4</v>
      </c>
      <c r="G439" s="15" t="s">
        <v>60</v>
      </c>
      <c r="H439" s="5" t="s">
        <v>88</v>
      </c>
      <c r="I439" s="5" t="s">
        <v>49</v>
      </c>
      <c r="J439" s="38">
        <v>26</v>
      </c>
      <c r="K439" s="15"/>
      <c r="N439" s="38"/>
      <c r="O439" s="31">
        <f ca="1">IF(H439="","",J439*(1/INDIRECT($H439))/INDEX('Fixed inputs'!$D$81:$D$85,MATCH($C439,'Fixed inputs'!$B$81:$B$85,0)))</f>
        <v>0.56680815070120716</v>
      </c>
      <c r="P439" s="32" t="str">
        <f ca="1">IF(L439="","",N439*(1/(INDIRECT($L439))/INDEX('Fixed inputs'!$D$81:$D$85,MATCH($C439,'Fixed inputs'!$B$81:$B$85,0))))</f>
        <v/>
      </c>
      <c r="Q439" s="33">
        <f t="shared" ca="1" si="85"/>
        <v>0.56680815070120716</v>
      </c>
      <c r="R439" s="8"/>
      <c r="V439" s="32"/>
    </row>
    <row r="440" spans="3:22" x14ac:dyDescent="0.6">
      <c r="C440" s="22" t="s">
        <v>9</v>
      </c>
      <c r="D440" s="23" t="s">
        <v>50</v>
      </c>
      <c r="E440" s="23">
        <f t="shared" si="88"/>
        <v>2023</v>
      </c>
      <c r="F440" s="24" t="str">
        <f t="shared" si="88"/>
        <v>Q1</v>
      </c>
      <c r="G440" s="15" t="s">
        <v>60</v>
      </c>
      <c r="H440" s="5" t="s">
        <v>88</v>
      </c>
      <c r="I440" s="5" t="s">
        <v>49</v>
      </c>
      <c r="J440" s="38">
        <v>26</v>
      </c>
      <c r="K440" s="15"/>
      <c r="N440" s="38"/>
      <c r="O440" s="31">
        <f ca="1">IF(H440="","",J440*(1/INDIRECT($H440))/INDEX('Fixed inputs'!$D$81:$D$85,MATCH($C440,'Fixed inputs'!$B$81:$B$85,0)))</f>
        <v>0.56680815070120716</v>
      </c>
      <c r="P440" s="32" t="str">
        <f ca="1">IF(L440="","",N440*(1/(INDIRECT($L440))/INDEX('Fixed inputs'!$D$81:$D$85,MATCH($C440,'Fixed inputs'!$B$81:$B$85,0))))</f>
        <v/>
      </c>
      <c r="Q440" s="33">
        <f t="shared" ca="1" si="85"/>
        <v>0.56680815070120716</v>
      </c>
      <c r="R440" s="8"/>
      <c r="V440" s="32"/>
    </row>
    <row r="441" spans="3:22" x14ac:dyDescent="0.6">
      <c r="C441" s="22" t="s">
        <v>9</v>
      </c>
      <c r="D441" s="23" t="s">
        <v>50</v>
      </c>
      <c r="E441" s="23">
        <f t="shared" si="88"/>
        <v>2023</v>
      </c>
      <c r="F441" s="24" t="str">
        <f t="shared" si="88"/>
        <v>Q2</v>
      </c>
      <c r="G441" s="15" t="s">
        <v>60</v>
      </c>
      <c r="H441" s="5" t="s">
        <v>88</v>
      </c>
      <c r="I441" s="5" t="s">
        <v>49</v>
      </c>
      <c r="J441" s="38">
        <v>26</v>
      </c>
      <c r="K441" s="15"/>
      <c r="N441" s="38"/>
      <c r="O441" s="31">
        <f ca="1">IF(H441="","",J441*(1/INDIRECT($H441))/INDEX('Fixed inputs'!$D$81:$D$85,MATCH($C441,'Fixed inputs'!$B$81:$B$85,0)))</f>
        <v>0.56680815070120716</v>
      </c>
      <c r="P441" s="32" t="str">
        <f ca="1">IF(L441="","",N441*(1/(INDIRECT($L441))/INDEX('Fixed inputs'!$D$81:$D$85,MATCH($C441,'Fixed inputs'!$B$81:$B$85,0))))</f>
        <v/>
      </c>
      <c r="Q441" s="33">
        <f t="shared" ca="1" si="85"/>
        <v>0.56680815070120716</v>
      </c>
      <c r="R441" s="8"/>
      <c r="V441" s="32"/>
    </row>
    <row r="442" spans="3:22" x14ac:dyDescent="0.6">
      <c r="C442" s="22" t="s">
        <v>9</v>
      </c>
      <c r="D442" s="23" t="s">
        <v>50</v>
      </c>
      <c r="E442" s="23">
        <f t="shared" si="88"/>
        <v>2023</v>
      </c>
      <c r="F442" s="24" t="str">
        <f t="shared" si="88"/>
        <v>Q3</v>
      </c>
      <c r="G442" s="15" t="s">
        <v>60</v>
      </c>
      <c r="H442" s="5" t="s">
        <v>88</v>
      </c>
      <c r="I442" s="5" t="s">
        <v>49</v>
      </c>
      <c r="J442" s="38">
        <v>26</v>
      </c>
      <c r="K442" s="15"/>
      <c r="N442" s="38"/>
      <c r="O442" s="31">
        <f ca="1">IF(H442="","",J442*(1/INDIRECT($H442))/INDEX('Fixed inputs'!$D$81:$D$85,MATCH($C442,'Fixed inputs'!$B$81:$B$85,0)))</f>
        <v>0.56680815070120716</v>
      </c>
      <c r="P442" s="32" t="str">
        <f ca="1">IF(L442="","",N442*(1/(INDIRECT($L442))/INDEX('Fixed inputs'!$D$81:$D$85,MATCH($C442,'Fixed inputs'!$B$81:$B$85,0))))</f>
        <v/>
      </c>
      <c r="Q442" s="33">
        <f t="shared" ca="1" si="85"/>
        <v>0.56680815070120716</v>
      </c>
      <c r="R442" s="8"/>
      <c r="V442" s="32"/>
    </row>
    <row r="443" spans="3:22" x14ac:dyDescent="0.6">
      <c r="C443" s="22" t="s">
        <v>9</v>
      </c>
      <c r="D443" s="23" t="s">
        <v>50</v>
      </c>
      <c r="E443" s="23">
        <f t="shared" si="88"/>
        <v>2023</v>
      </c>
      <c r="F443" s="24" t="str">
        <f t="shared" si="88"/>
        <v>Q4</v>
      </c>
      <c r="G443" s="15" t="s">
        <v>60</v>
      </c>
      <c r="H443" s="5" t="s">
        <v>88</v>
      </c>
      <c r="I443" s="5" t="s">
        <v>49</v>
      </c>
      <c r="J443" s="38">
        <v>26</v>
      </c>
      <c r="K443" s="15"/>
      <c r="N443" s="38"/>
      <c r="O443" s="31">
        <f ca="1">IF(H443="","",J443*(1/INDIRECT($H443))/INDEX('Fixed inputs'!$D$81:$D$85,MATCH($C443,'Fixed inputs'!$B$81:$B$85,0)))</f>
        <v>0.56680815070120716</v>
      </c>
      <c r="P443" s="32" t="str">
        <f ca="1">IF(L443="","",N443*(1/(INDIRECT($L443))/INDEX('Fixed inputs'!$D$81:$D$85,MATCH($C443,'Fixed inputs'!$B$81:$B$85,0))))</f>
        <v/>
      </c>
      <c r="Q443" s="33">
        <f t="shared" ca="1" si="85"/>
        <v>0.56680815070120716</v>
      </c>
      <c r="R443" s="8"/>
      <c r="V443" s="32"/>
    </row>
    <row r="444" spans="3:22" x14ac:dyDescent="0.6">
      <c r="C444" s="22" t="s">
        <v>9</v>
      </c>
      <c r="D444" s="23" t="s">
        <v>50</v>
      </c>
      <c r="E444" s="23">
        <f t="shared" si="88"/>
        <v>2024</v>
      </c>
      <c r="F444" s="24" t="str">
        <f t="shared" si="88"/>
        <v>Q1</v>
      </c>
      <c r="G444" s="15" t="s">
        <v>60</v>
      </c>
      <c r="H444" s="5" t="s">
        <v>88</v>
      </c>
      <c r="I444" s="5" t="s">
        <v>49</v>
      </c>
      <c r="J444" s="38">
        <v>27</v>
      </c>
      <c r="K444" s="15"/>
      <c r="N444" s="38"/>
      <c r="O444" s="31">
        <f ca="1">IF(H444="","",J444*(1/INDIRECT($H444))/INDEX('Fixed inputs'!$D$81:$D$85,MATCH($C444,'Fixed inputs'!$B$81:$B$85,0)))</f>
        <v>0.58860846418971502</v>
      </c>
      <c r="P444" s="32" t="str">
        <f ca="1">IF(L444="","",N444*(1/(INDIRECT($L444))/INDEX('Fixed inputs'!$D$81:$D$85,MATCH($C444,'Fixed inputs'!$B$81:$B$85,0))))</f>
        <v/>
      </c>
      <c r="Q444" s="33">
        <f t="shared" ca="1" si="85"/>
        <v>0.58860846418971502</v>
      </c>
      <c r="R444" s="8"/>
      <c r="V444" s="32"/>
    </row>
    <row r="445" spans="3:22" x14ac:dyDescent="0.6">
      <c r="C445" s="22" t="s">
        <v>9</v>
      </c>
      <c r="D445" s="23" t="s">
        <v>50</v>
      </c>
      <c r="E445" s="23">
        <f t="shared" si="88"/>
        <v>2024</v>
      </c>
      <c r="F445" s="24" t="str">
        <f t="shared" si="88"/>
        <v>Q2</v>
      </c>
      <c r="G445" s="15" t="s">
        <v>60</v>
      </c>
      <c r="H445" s="5" t="s">
        <v>88</v>
      </c>
      <c r="I445" s="5" t="s">
        <v>49</v>
      </c>
      <c r="J445" s="38">
        <v>28</v>
      </c>
      <c r="K445" s="15"/>
      <c r="N445" s="38"/>
      <c r="O445" s="31">
        <f ca="1">IF(H445="","",J445*(1/INDIRECT($H445))/INDEX('Fixed inputs'!$D$81:$D$85,MATCH($C445,'Fixed inputs'!$B$81:$B$85,0)))</f>
        <v>0.6104087776782231</v>
      </c>
      <c r="P445" s="32" t="str">
        <f ca="1">IF(L445="","",N445*(1/(INDIRECT($L445))/INDEX('Fixed inputs'!$D$81:$D$85,MATCH($C445,'Fixed inputs'!$B$81:$B$85,0))))</f>
        <v/>
      </c>
      <c r="Q445" s="33">
        <f t="shared" ca="1" si="85"/>
        <v>0.6104087776782231</v>
      </c>
      <c r="R445" s="8"/>
      <c r="V445" s="32"/>
    </row>
    <row r="446" spans="3:22" x14ac:dyDescent="0.6">
      <c r="C446" s="22" t="s">
        <v>9</v>
      </c>
      <c r="D446" s="23" t="s">
        <v>50</v>
      </c>
      <c r="E446" s="23">
        <f t="shared" si="88"/>
        <v>2024</v>
      </c>
      <c r="F446" s="24" t="str">
        <f t="shared" si="88"/>
        <v>Q3</v>
      </c>
      <c r="G446" s="15" t="s">
        <v>60</v>
      </c>
      <c r="H446" s="5" t="s">
        <v>88</v>
      </c>
      <c r="I446" s="5" t="s">
        <v>49</v>
      </c>
      <c r="J446" s="38">
        <v>29</v>
      </c>
      <c r="K446" s="15"/>
      <c r="N446" s="38"/>
      <c r="O446" s="31">
        <f ca="1">IF(H446="","",J446*(1/INDIRECT($H446))/INDEX('Fixed inputs'!$D$81:$D$85,MATCH($C446,'Fixed inputs'!$B$81:$B$85,0)))</f>
        <v>0.63220909116673096</v>
      </c>
      <c r="P446" s="32" t="str">
        <f ca="1">IF(L446="","",N446*(1/(INDIRECT($L446))/INDEX('Fixed inputs'!$D$81:$D$85,MATCH($C446,'Fixed inputs'!$B$81:$B$85,0))))</f>
        <v/>
      </c>
      <c r="Q446" s="33">
        <f t="shared" ca="1" si="85"/>
        <v>0.63220909116673096</v>
      </c>
      <c r="R446" s="8"/>
      <c r="V446" s="32"/>
    </row>
    <row r="447" spans="3:22" x14ac:dyDescent="0.6">
      <c r="C447" s="22" t="s">
        <v>9</v>
      </c>
      <c r="D447" s="23" t="s">
        <v>50</v>
      </c>
      <c r="E447" s="23">
        <f t="shared" si="88"/>
        <v>2024</v>
      </c>
      <c r="F447" s="24" t="str">
        <f t="shared" si="88"/>
        <v>Q4</v>
      </c>
      <c r="G447" s="15" t="s">
        <v>60</v>
      </c>
      <c r="H447" s="5" t="s">
        <v>88</v>
      </c>
      <c r="I447" s="5" t="s">
        <v>49</v>
      </c>
      <c r="J447" s="38">
        <v>30</v>
      </c>
      <c r="K447" s="15"/>
      <c r="N447" s="38"/>
      <c r="O447" s="31">
        <f ca="1">IF(H447="","",J447*(1/INDIRECT($H447))/INDEX('Fixed inputs'!$D$81:$D$85,MATCH($C447,'Fixed inputs'!$B$81:$B$85,0)))</f>
        <v>0.65400940465523894</v>
      </c>
      <c r="P447" s="32" t="str">
        <f ca="1">IF(L447="","",N447*(1/(INDIRECT($L447))/INDEX('Fixed inputs'!$D$81:$D$85,MATCH($C447,'Fixed inputs'!$B$81:$B$85,0))))</f>
        <v/>
      </c>
      <c r="Q447" s="33">
        <f t="shared" ca="1" si="85"/>
        <v>0.65400940465523894</v>
      </c>
      <c r="R447" s="8"/>
      <c r="V447" s="32"/>
    </row>
    <row r="448" spans="3:22" x14ac:dyDescent="0.6">
      <c r="C448" s="22" t="s">
        <v>9</v>
      </c>
      <c r="D448" s="23" t="s">
        <v>50</v>
      </c>
      <c r="E448" s="23">
        <f t="shared" si="88"/>
        <v>2025</v>
      </c>
      <c r="F448" s="24" t="str">
        <f t="shared" si="88"/>
        <v>Q1</v>
      </c>
      <c r="G448" s="15" t="s">
        <v>60</v>
      </c>
      <c r="H448" s="5" t="s">
        <v>88</v>
      </c>
      <c r="I448" s="5" t="s">
        <v>49</v>
      </c>
      <c r="J448" s="38">
        <v>31</v>
      </c>
      <c r="K448" s="15"/>
      <c r="N448" s="38"/>
      <c r="O448" s="31">
        <f ca="1">IF(H448="","",J448*(1/INDIRECT($H448))/INDEX('Fixed inputs'!$D$81:$D$85,MATCH($C448,'Fixed inputs'!$B$81:$B$85,0)))</f>
        <v>0.67580971814374702</v>
      </c>
      <c r="P448" s="32" t="str">
        <f ca="1">IF(L448="","",N448*(1/(INDIRECT($L448))/INDEX('Fixed inputs'!$D$81:$D$85,MATCH($C448,'Fixed inputs'!$B$81:$B$85,0))))</f>
        <v/>
      </c>
      <c r="Q448" s="33">
        <f t="shared" ca="1" si="85"/>
        <v>0.67580971814374702</v>
      </c>
      <c r="R448" s="8"/>
      <c r="V448" s="32"/>
    </row>
    <row r="449" spans="3:22" x14ac:dyDescent="0.6">
      <c r="C449" s="22" t="s">
        <v>9</v>
      </c>
      <c r="D449" s="23" t="s">
        <v>50</v>
      </c>
      <c r="E449" s="23">
        <f t="shared" si="88"/>
        <v>2025</v>
      </c>
      <c r="F449" s="24" t="str">
        <f t="shared" si="88"/>
        <v>Q2</v>
      </c>
      <c r="G449" s="15" t="s">
        <v>60</v>
      </c>
      <c r="H449" s="5" t="s">
        <v>88</v>
      </c>
      <c r="I449" s="5" t="s">
        <v>49</v>
      </c>
      <c r="J449" s="38">
        <v>32</v>
      </c>
      <c r="K449" s="15"/>
      <c r="N449" s="38"/>
      <c r="O449" s="31">
        <f ca="1">IF(H449="","",J449*(1/INDIRECT($H449))/INDEX('Fixed inputs'!$D$81:$D$85,MATCH($C449,'Fixed inputs'!$B$81:$B$85,0)))</f>
        <v>0.69761003163225488</v>
      </c>
      <c r="P449" s="32" t="str">
        <f ca="1">IF(L449="","",N449*(1/(INDIRECT($L449))/INDEX('Fixed inputs'!$D$81:$D$85,MATCH($C449,'Fixed inputs'!$B$81:$B$85,0))))</f>
        <v/>
      </c>
      <c r="Q449" s="33">
        <f t="shared" ca="1" si="85"/>
        <v>0.69761003163225488</v>
      </c>
      <c r="R449" s="8"/>
      <c r="V449" s="32"/>
    </row>
    <row r="450" spans="3:22" x14ac:dyDescent="0.6">
      <c r="C450" s="22" t="s">
        <v>9</v>
      </c>
      <c r="D450" s="23" t="s">
        <v>50</v>
      </c>
      <c r="E450" s="23">
        <f t="shared" si="88"/>
        <v>2025</v>
      </c>
      <c r="F450" s="24" t="str">
        <f t="shared" si="88"/>
        <v>Q3</v>
      </c>
      <c r="G450" s="15" t="s">
        <v>60</v>
      </c>
      <c r="H450" s="5" t="s">
        <v>88</v>
      </c>
      <c r="I450" s="5" t="s">
        <v>49</v>
      </c>
      <c r="J450" s="38">
        <v>33</v>
      </c>
      <c r="K450" s="15"/>
      <c r="N450" s="38"/>
      <c r="O450" s="31">
        <f ca="1">IF(H450="","",J450*(1/INDIRECT($H450))/INDEX('Fixed inputs'!$D$81:$D$85,MATCH($C450,'Fixed inputs'!$B$81:$B$85,0)))</f>
        <v>0.71941034512076285</v>
      </c>
      <c r="P450" s="32" t="str">
        <f ca="1">IF(L450="","",N450*(1/(INDIRECT($L450))/INDEX('Fixed inputs'!$D$81:$D$85,MATCH($C450,'Fixed inputs'!$B$81:$B$85,0))))</f>
        <v/>
      </c>
      <c r="Q450" s="33">
        <f t="shared" ca="1" si="85"/>
        <v>0.71941034512076285</v>
      </c>
      <c r="R450" s="8"/>
      <c r="V450" s="32"/>
    </row>
    <row r="451" spans="3:22" x14ac:dyDescent="0.6">
      <c r="C451" s="22" t="s">
        <v>9</v>
      </c>
      <c r="D451" s="23" t="s">
        <v>50</v>
      </c>
      <c r="E451" s="23">
        <f t="shared" si="88"/>
        <v>2025</v>
      </c>
      <c r="F451" s="24" t="str">
        <f t="shared" si="88"/>
        <v>Q4</v>
      </c>
      <c r="G451" s="15" t="s">
        <v>60</v>
      </c>
      <c r="H451" s="5" t="s">
        <v>88</v>
      </c>
      <c r="I451" s="5" t="s">
        <v>49</v>
      </c>
      <c r="J451" s="38">
        <v>34</v>
      </c>
      <c r="K451" s="15"/>
      <c r="N451" s="38"/>
      <c r="O451" s="31">
        <f ca="1">IF(H451="","",J451*(1/INDIRECT($H451))/INDEX('Fixed inputs'!$D$81:$D$85,MATCH($C451,'Fixed inputs'!$B$81:$B$85,0)))</f>
        <v>0.74121065860927082</v>
      </c>
      <c r="P451" s="32" t="str">
        <f ca="1">IF(L451="","",N451*(1/(INDIRECT($L451))/INDEX('Fixed inputs'!$D$81:$D$85,MATCH($C451,'Fixed inputs'!$B$81:$B$85,0))))</f>
        <v/>
      </c>
      <c r="Q451" s="33">
        <f t="shared" ca="1" si="85"/>
        <v>0.74121065860927082</v>
      </c>
      <c r="R451" s="8"/>
      <c r="V451" s="32"/>
    </row>
    <row r="452" spans="3:22" x14ac:dyDescent="0.6">
      <c r="C452" s="22" t="s">
        <v>9</v>
      </c>
      <c r="D452" s="23" t="s">
        <v>50</v>
      </c>
      <c r="E452" s="23">
        <f t="shared" si="88"/>
        <v>2026</v>
      </c>
      <c r="F452" s="24" t="str">
        <f t="shared" si="88"/>
        <v>Q1</v>
      </c>
      <c r="G452" s="15" t="s">
        <v>60</v>
      </c>
      <c r="H452" s="5" t="s">
        <v>88</v>
      </c>
      <c r="I452" s="5" t="s">
        <v>49</v>
      </c>
      <c r="J452" s="38">
        <v>34</v>
      </c>
      <c r="K452" s="15"/>
      <c r="N452" s="38"/>
      <c r="O452" s="31">
        <f ca="1">IF(H452="","",J452*(1/INDIRECT($H452))/INDEX('Fixed inputs'!$D$81:$D$85,MATCH($C452,'Fixed inputs'!$B$81:$B$85,0)))</f>
        <v>0.74121065860927082</v>
      </c>
      <c r="P452" s="32" t="str">
        <f ca="1">IF(L452="","",N452*(1/(INDIRECT($L452))/INDEX('Fixed inputs'!$D$81:$D$85,MATCH($C452,'Fixed inputs'!$B$81:$B$85,0))))</f>
        <v/>
      </c>
      <c r="Q452" s="33">
        <f t="shared" ca="1" si="85"/>
        <v>0.74121065860927082</v>
      </c>
      <c r="R452" s="8"/>
      <c r="V452" s="32"/>
    </row>
    <row r="453" spans="3:22" x14ac:dyDescent="0.6">
      <c r="C453" s="22" t="s">
        <v>9</v>
      </c>
      <c r="D453" s="23" t="s">
        <v>50</v>
      </c>
      <c r="E453" s="23">
        <f t="shared" si="88"/>
        <v>2026</v>
      </c>
      <c r="F453" s="24" t="str">
        <f t="shared" si="88"/>
        <v>Q2</v>
      </c>
      <c r="G453" s="15" t="s">
        <v>60</v>
      </c>
      <c r="H453" s="5" t="s">
        <v>88</v>
      </c>
      <c r="I453" s="5" t="s">
        <v>49</v>
      </c>
      <c r="J453" s="38">
        <v>34</v>
      </c>
      <c r="K453" s="15"/>
      <c r="N453" s="38"/>
      <c r="O453" s="31">
        <f ca="1">IF(H453="","",J453*(1/INDIRECT($H453))/INDEX('Fixed inputs'!$D$81:$D$85,MATCH($C453,'Fixed inputs'!$B$81:$B$85,0)))</f>
        <v>0.74121065860927082</v>
      </c>
      <c r="P453" s="32" t="str">
        <f ca="1">IF(L453="","",N453*(1/(INDIRECT($L453))/INDEX('Fixed inputs'!$D$81:$D$85,MATCH($C453,'Fixed inputs'!$B$81:$B$85,0))))</f>
        <v/>
      </c>
      <c r="Q453" s="33">
        <f t="shared" ca="1" si="85"/>
        <v>0.74121065860927082</v>
      </c>
      <c r="R453" s="8"/>
      <c r="V453" s="32"/>
    </row>
    <row r="454" spans="3:22" x14ac:dyDescent="0.6">
      <c r="C454" s="22" t="s">
        <v>9</v>
      </c>
      <c r="D454" s="23" t="s">
        <v>50</v>
      </c>
      <c r="E454" s="23">
        <f t="shared" si="88"/>
        <v>2026</v>
      </c>
      <c r="F454" s="24" t="str">
        <f t="shared" si="88"/>
        <v>Q3</v>
      </c>
      <c r="G454" s="15" t="s">
        <v>60</v>
      </c>
      <c r="H454" s="5" t="s">
        <v>88</v>
      </c>
      <c r="I454" s="5" t="s">
        <v>49</v>
      </c>
      <c r="J454" s="38">
        <v>34</v>
      </c>
      <c r="K454" s="15"/>
      <c r="N454" s="38"/>
      <c r="O454" s="31">
        <f ca="1">IF(H454="","",J454*(1/INDIRECT($H454))/INDEX('Fixed inputs'!$D$81:$D$85,MATCH($C454,'Fixed inputs'!$B$81:$B$85,0)))</f>
        <v>0.74121065860927082</v>
      </c>
      <c r="P454" s="32" t="str">
        <f ca="1">IF(L454="","",N454*(1/(INDIRECT($L454))/INDEX('Fixed inputs'!$D$81:$D$85,MATCH($C454,'Fixed inputs'!$B$81:$B$85,0))))</f>
        <v/>
      </c>
      <c r="Q454" s="33">
        <f t="shared" ca="1" si="85"/>
        <v>0.74121065860927082</v>
      </c>
      <c r="R454" s="8"/>
      <c r="V454" s="32"/>
    </row>
    <row r="455" spans="3:22" x14ac:dyDescent="0.6">
      <c r="C455" s="22" t="s">
        <v>9</v>
      </c>
      <c r="D455" s="23" t="s">
        <v>50</v>
      </c>
      <c r="E455" s="23">
        <f t="shared" ref="E455:F466" si="89">E387</f>
        <v>2026</v>
      </c>
      <c r="F455" s="24" t="str">
        <f t="shared" si="89"/>
        <v>Q4</v>
      </c>
      <c r="G455" s="15" t="s">
        <v>60</v>
      </c>
      <c r="H455" s="5" t="s">
        <v>88</v>
      </c>
      <c r="I455" s="5" t="s">
        <v>49</v>
      </c>
      <c r="J455" s="38">
        <v>34</v>
      </c>
      <c r="K455" s="15"/>
      <c r="N455" s="38"/>
      <c r="O455" s="31">
        <f ca="1">IF(H455="","",J455*(1/INDIRECT($H455))/INDEX('Fixed inputs'!$D$81:$D$85,MATCH($C455,'Fixed inputs'!$B$81:$B$85,0)))</f>
        <v>0.74121065860927082</v>
      </c>
      <c r="P455" s="32" t="str">
        <f ca="1">IF(L455="","",N455*(1/(INDIRECT($L455))/INDEX('Fixed inputs'!$D$81:$D$85,MATCH($C455,'Fixed inputs'!$B$81:$B$85,0))))</f>
        <v/>
      </c>
      <c r="Q455" s="33">
        <f t="shared" ref="Q455:Q518" ca="1" si="90">SUM(O455,P455)*IF(AND(D455="GB",C455="Gas",NOT(include_GB_GAS_transport)),0,1)</f>
        <v>0.74121065860927082</v>
      </c>
      <c r="R455" s="8"/>
      <c r="V455" s="32"/>
    </row>
    <row r="456" spans="3:22" x14ac:dyDescent="0.6">
      <c r="C456" s="22" t="s">
        <v>9</v>
      </c>
      <c r="D456" s="23" t="s">
        <v>50</v>
      </c>
      <c r="E456" s="23">
        <f t="shared" si="89"/>
        <v>2027</v>
      </c>
      <c r="F456" s="24" t="str">
        <f t="shared" si="89"/>
        <v>Q1</v>
      </c>
      <c r="G456" s="15" t="s">
        <v>60</v>
      </c>
      <c r="H456" s="5" t="s">
        <v>88</v>
      </c>
      <c r="I456" s="5" t="s">
        <v>49</v>
      </c>
      <c r="J456" s="38">
        <v>34</v>
      </c>
      <c r="K456" s="15"/>
      <c r="N456" s="38"/>
      <c r="O456" s="31">
        <f ca="1">IF(H456="","",J456*(1/INDIRECT($H456))/INDEX('Fixed inputs'!$D$81:$D$85,MATCH($C456,'Fixed inputs'!$B$81:$B$85,0)))</f>
        <v>0.74121065860927082</v>
      </c>
      <c r="P456" s="32" t="str">
        <f ca="1">IF(L456="","",N456*(1/(INDIRECT($L456))/INDEX('Fixed inputs'!$D$81:$D$85,MATCH($C456,'Fixed inputs'!$B$81:$B$85,0))))</f>
        <v/>
      </c>
      <c r="Q456" s="33">
        <f t="shared" ca="1" si="90"/>
        <v>0.74121065860927082</v>
      </c>
      <c r="R456" s="8"/>
      <c r="V456" s="32"/>
    </row>
    <row r="457" spans="3:22" x14ac:dyDescent="0.6">
      <c r="C457" s="22" t="s">
        <v>9</v>
      </c>
      <c r="D457" s="23" t="s">
        <v>50</v>
      </c>
      <c r="E457" s="23">
        <f t="shared" si="89"/>
        <v>2027</v>
      </c>
      <c r="F457" s="24" t="str">
        <f t="shared" si="89"/>
        <v>Q2</v>
      </c>
      <c r="G457" s="15" t="s">
        <v>60</v>
      </c>
      <c r="H457" s="5" t="s">
        <v>88</v>
      </c>
      <c r="I457" s="5" t="s">
        <v>49</v>
      </c>
      <c r="J457" s="38">
        <v>34</v>
      </c>
      <c r="K457" s="15"/>
      <c r="N457" s="38"/>
      <c r="O457" s="31">
        <f ca="1">IF(H457="","",J457*(1/INDIRECT($H457))/INDEX('Fixed inputs'!$D$81:$D$85,MATCH($C457,'Fixed inputs'!$B$81:$B$85,0)))</f>
        <v>0.74121065860927082</v>
      </c>
      <c r="P457" s="32" t="str">
        <f ca="1">IF(L457="","",N457*(1/(INDIRECT($L457))/INDEX('Fixed inputs'!$D$81:$D$85,MATCH($C457,'Fixed inputs'!$B$81:$B$85,0))))</f>
        <v/>
      </c>
      <c r="Q457" s="33">
        <f t="shared" ca="1" si="90"/>
        <v>0.74121065860927082</v>
      </c>
      <c r="R457" s="8"/>
      <c r="V457" s="32"/>
    </row>
    <row r="458" spans="3:22" x14ac:dyDescent="0.6">
      <c r="C458" s="22" t="s">
        <v>9</v>
      </c>
      <c r="D458" s="23" t="s">
        <v>50</v>
      </c>
      <c r="E458" s="23">
        <f t="shared" si="89"/>
        <v>2027</v>
      </c>
      <c r="F458" s="24" t="str">
        <f t="shared" si="89"/>
        <v>Q3</v>
      </c>
      <c r="G458" s="15" t="s">
        <v>60</v>
      </c>
      <c r="H458" s="5" t="s">
        <v>88</v>
      </c>
      <c r="I458" s="5" t="s">
        <v>49</v>
      </c>
      <c r="J458" s="38">
        <v>34</v>
      </c>
      <c r="K458" s="15"/>
      <c r="N458" s="38"/>
      <c r="O458" s="31">
        <f ca="1">IF(H458="","",J458*(1/INDIRECT($H458))/INDEX('Fixed inputs'!$D$81:$D$85,MATCH($C458,'Fixed inputs'!$B$81:$B$85,0)))</f>
        <v>0.74121065860927082</v>
      </c>
      <c r="P458" s="32" t="str">
        <f ca="1">IF(L458="","",N458*(1/(INDIRECT($L458))/INDEX('Fixed inputs'!$D$81:$D$85,MATCH($C458,'Fixed inputs'!$B$81:$B$85,0))))</f>
        <v/>
      </c>
      <c r="Q458" s="33">
        <f t="shared" ca="1" si="90"/>
        <v>0.74121065860927082</v>
      </c>
      <c r="R458" s="8"/>
      <c r="V458" s="32"/>
    </row>
    <row r="459" spans="3:22" x14ac:dyDescent="0.6">
      <c r="C459" s="22" t="s">
        <v>9</v>
      </c>
      <c r="D459" s="23" t="s">
        <v>50</v>
      </c>
      <c r="E459" s="23">
        <f t="shared" si="89"/>
        <v>2027</v>
      </c>
      <c r="F459" s="24" t="str">
        <f t="shared" si="89"/>
        <v>Q4</v>
      </c>
      <c r="G459" s="15" t="s">
        <v>60</v>
      </c>
      <c r="H459" s="5" t="s">
        <v>88</v>
      </c>
      <c r="I459" s="5" t="s">
        <v>49</v>
      </c>
      <c r="J459" s="38">
        <v>34</v>
      </c>
      <c r="K459" s="15"/>
      <c r="N459" s="38"/>
      <c r="O459" s="31">
        <f ca="1">IF(H459="","",J459*(1/INDIRECT($H459))/INDEX('Fixed inputs'!$D$81:$D$85,MATCH($C459,'Fixed inputs'!$B$81:$B$85,0)))</f>
        <v>0.74121065860927082</v>
      </c>
      <c r="P459" s="32" t="str">
        <f ca="1">IF(L459="","",N459*(1/(INDIRECT($L459))/INDEX('Fixed inputs'!$D$81:$D$85,MATCH($C459,'Fixed inputs'!$B$81:$B$85,0))))</f>
        <v/>
      </c>
      <c r="Q459" s="33">
        <f t="shared" ca="1" si="90"/>
        <v>0.74121065860927082</v>
      </c>
      <c r="R459" s="8"/>
      <c r="V459" s="32"/>
    </row>
    <row r="460" spans="3:22" x14ac:dyDescent="0.6">
      <c r="C460" s="22" t="s">
        <v>9</v>
      </c>
      <c r="D460" s="23" t="s">
        <v>50</v>
      </c>
      <c r="E460" s="23">
        <f t="shared" si="89"/>
        <v>2028</v>
      </c>
      <c r="F460" s="24" t="str">
        <f t="shared" si="89"/>
        <v>Q1</v>
      </c>
      <c r="G460" s="15" t="s">
        <v>60</v>
      </c>
      <c r="H460" s="5" t="s">
        <v>88</v>
      </c>
      <c r="I460" s="5" t="s">
        <v>49</v>
      </c>
      <c r="J460" s="38">
        <v>34</v>
      </c>
      <c r="K460" s="15"/>
      <c r="N460" s="38"/>
      <c r="O460" s="31">
        <f ca="1">IF(H460="","",J460*(1/INDIRECT($H460))/INDEX('Fixed inputs'!$D$81:$D$85,MATCH($C460,'Fixed inputs'!$B$81:$B$85,0)))</f>
        <v>0.74121065860927082</v>
      </c>
      <c r="P460" s="32" t="str">
        <f ca="1">IF(L460="","",N460*(1/(INDIRECT($L460))/INDEX('Fixed inputs'!$D$81:$D$85,MATCH($C460,'Fixed inputs'!$B$81:$B$85,0))))</f>
        <v/>
      </c>
      <c r="Q460" s="33">
        <f t="shared" ca="1" si="90"/>
        <v>0.74121065860927082</v>
      </c>
      <c r="R460" s="8"/>
      <c r="V460" s="32"/>
    </row>
    <row r="461" spans="3:22" x14ac:dyDescent="0.6">
      <c r="C461" s="22" t="s">
        <v>9</v>
      </c>
      <c r="D461" s="23" t="s">
        <v>50</v>
      </c>
      <c r="E461" s="23">
        <f t="shared" si="89"/>
        <v>2028</v>
      </c>
      <c r="F461" s="24" t="str">
        <f t="shared" si="89"/>
        <v>Q2</v>
      </c>
      <c r="G461" s="15" t="s">
        <v>60</v>
      </c>
      <c r="H461" s="5" t="s">
        <v>88</v>
      </c>
      <c r="I461" s="5" t="s">
        <v>49</v>
      </c>
      <c r="J461" s="38">
        <v>34</v>
      </c>
      <c r="K461" s="15"/>
      <c r="N461" s="38"/>
      <c r="O461" s="31">
        <f ca="1">IF(H461="","",J461*(1/INDIRECT($H461))/INDEX('Fixed inputs'!$D$81:$D$85,MATCH($C461,'Fixed inputs'!$B$81:$B$85,0)))</f>
        <v>0.74121065860927082</v>
      </c>
      <c r="P461" s="32" t="str">
        <f ca="1">IF(L461="","",N461*(1/(INDIRECT($L461))/INDEX('Fixed inputs'!$D$81:$D$85,MATCH($C461,'Fixed inputs'!$B$81:$B$85,0))))</f>
        <v/>
      </c>
      <c r="Q461" s="33">
        <f t="shared" ca="1" si="90"/>
        <v>0.74121065860927082</v>
      </c>
      <c r="R461" s="8"/>
      <c r="V461" s="32"/>
    </row>
    <row r="462" spans="3:22" x14ac:dyDescent="0.6">
      <c r="C462" s="22" t="s">
        <v>9</v>
      </c>
      <c r="D462" s="23" t="s">
        <v>50</v>
      </c>
      <c r="E462" s="23">
        <f t="shared" si="89"/>
        <v>2028</v>
      </c>
      <c r="F462" s="24" t="str">
        <f t="shared" si="89"/>
        <v>Q3</v>
      </c>
      <c r="G462" s="15" t="s">
        <v>60</v>
      </c>
      <c r="H462" s="5" t="s">
        <v>88</v>
      </c>
      <c r="I462" s="5" t="s">
        <v>49</v>
      </c>
      <c r="J462" s="38">
        <v>34</v>
      </c>
      <c r="K462" s="15"/>
      <c r="N462" s="38"/>
      <c r="O462" s="31">
        <f ca="1">IF(H462="","",J462*(1/INDIRECT($H462))/INDEX('Fixed inputs'!$D$81:$D$85,MATCH($C462,'Fixed inputs'!$B$81:$B$85,0)))</f>
        <v>0.74121065860927082</v>
      </c>
      <c r="P462" s="32" t="str">
        <f ca="1">IF(L462="","",N462*(1/(INDIRECT($L462))/INDEX('Fixed inputs'!$D$81:$D$85,MATCH($C462,'Fixed inputs'!$B$81:$B$85,0))))</f>
        <v/>
      </c>
      <c r="Q462" s="33">
        <f t="shared" ca="1" si="90"/>
        <v>0.74121065860927082</v>
      </c>
      <c r="R462" s="8"/>
      <c r="V462" s="32"/>
    </row>
    <row r="463" spans="3:22" x14ac:dyDescent="0.6">
      <c r="C463" s="22" t="s">
        <v>9</v>
      </c>
      <c r="D463" s="23" t="s">
        <v>50</v>
      </c>
      <c r="E463" s="23">
        <f t="shared" si="89"/>
        <v>2028</v>
      </c>
      <c r="F463" s="24" t="str">
        <f t="shared" si="89"/>
        <v>Q4</v>
      </c>
      <c r="G463" s="15" t="s">
        <v>60</v>
      </c>
      <c r="H463" s="5" t="s">
        <v>88</v>
      </c>
      <c r="I463" s="5" t="s">
        <v>49</v>
      </c>
      <c r="J463" s="38">
        <v>34</v>
      </c>
      <c r="K463" s="15"/>
      <c r="N463" s="38"/>
      <c r="O463" s="31">
        <f ca="1">IF(H463="","",J463*(1/INDIRECT($H463))/INDEX('Fixed inputs'!$D$81:$D$85,MATCH($C463,'Fixed inputs'!$B$81:$B$85,0)))</f>
        <v>0.74121065860927082</v>
      </c>
      <c r="P463" s="32" t="str">
        <f ca="1">IF(L463="","",N463*(1/(INDIRECT($L463))/INDEX('Fixed inputs'!$D$81:$D$85,MATCH($C463,'Fixed inputs'!$B$81:$B$85,0))))</f>
        <v/>
      </c>
      <c r="Q463" s="33">
        <f t="shared" ca="1" si="90"/>
        <v>0.74121065860927082</v>
      </c>
      <c r="R463" s="8"/>
      <c r="V463" s="32"/>
    </row>
    <row r="464" spans="3:22" x14ac:dyDescent="0.6">
      <c r="C464" s="22" t="s">
        <v>9</v>
      </c>
      <c r="D464" s="23" t="s">
        <v>50</v>
      </c>
      <c r="E464" s="23">
        <f t="shared" si="89"/>
        <v>2029</v>
      </c>
      <c r="F464" s="24" t="str">
        <f t="shared" si="89"/>
        <v>Q1</v>
      </c>
      <c r="G464" s="15" t="s">
        <v>60</v>
      </c>
      <c r="H464" s="5" t="s">
        <v>88</v>
      </c>
      <c r="I464" s="5" t="s">
        <v>49</v>
      </c>
      <c r="J464" s="38">
        <v>34</v>
      </c>
      <c r="K464" s="15"/>
      <c r="N464" s="38"/>
      <c r="O464" s="31">
        <f ca="1">IF(H464="","",J464*(1/INDIRECT($H464))/INDEX('Fixed inputs'!$D$81:$D$85,MATCH($C464,'Fixed inputs'!$B$81:$B$85,0)))</f>
        <v>0.74121065860927082</v>
      </c>
      <c r="P464" s="32" t="str">
        <f ca="1">IF(L464="","",N464*(1/(INDIRECT($L464))/INDEX('Fixed inputs'!$D$81:$D$85,MATCH($C464,'Fixed inputs'!$B$81:$B$85,0))))</f>
        <v/>
      </c>
      <c r="Q464" s="33">
        <f t="shared" ca="1" si="90"/>
        <v>0.74121065860927082</v>
      </c>
      <c r="R464" s="8"/>
      <c r="V464" s="32"/>
    </row>
    <row r="465" spans="3:22" x14ac:dyDescent="0.6">
      <c r="C465" s="22" t="s">
        <v>9</v>
      </c>
      <c r="D465" s="23" t="s">
        <v>50</v>
      </c>
      <c r="E465" s="23">
        <f t="shared" si="89"/>
        <v>2029</v>
      </c>
      <c r="F465" s="24" t="str">
        <f t="shared" si="89"/>
        <v>Q2</v>
      </c>
      <c r="G465" s="15" t="s">
        <v>60</v>
      </c>
      <c r="H465" s="5" t="s">
        <v>88</v>
      </c>
      <c r="I465" s="5" t="s">
        <v>49</v>
      </c>
      <c r="J465" s="38">
        <v>34</v>
      </c>
      <c r="K465" s="15"/>
      <c r="N465" s="38"/>
      <c r="O465" s="31">
        <f ca="1">IF(H465="","",J465*(1/INDIRECT($H465))/INDEX('Fixed inputs'!$D$81:$D$85,MATCH($C465,'Fixed inputs'!$B$81:$B$85,0)))</f>
        <v>0.74121065860927082</v>
      </c>
      <c r="P465" s="32" t="str">
        <f ca="1">IF(L465="","",N465*(1/(INDIRECT($L465))/INDEX('Fixed inputs'!$D$81:$D$85,MATCH($C465,'Fixed inputs'!$B$81:$B$85,0))))</f>
        <v/>
      </c>
      <c r="Q465" s="33">
        <f t="shared" ca="1" si="90"/>
        <v>0.74121065860927082</v>
      </c>
      <c r="R465" s="8"/>
      <c r="V465" s="32"/>
    </row>
    <row r="466" spans="3:22" x14ac:dyDescent="0.6">
      <c r="C466" s="22" t="s">
        <v>9</v>
      </c>
      <c r="D466" s="23" t="s">
        <v>50</v>
      </c>
      <c r="E466" s="23">
        <f t="shared" si="89"/>
        <v>2029</v>
      </c>
      <c r="F466" s="24" t="str">
        <f t="shared" si="89"/>
        <v>Q3</v>
      </c>
      <c r="G466" s="15" t="s">
        <v>60</v>
      </c>
      <c r="H466" s="5" t="s">
        <v>88</v>
      </c>
      <c r="I466" s="5" t="s">
        <v>49</v>
      </c>
      <c r="J466" s="38">
        <v>34</v>
      </c>
      <c r="K466" s="15"/>
      <c r="N466" s="38"/>
      <c r="O466" s="31">
        <f ca="1">IF(H466="","",J466*(1/INDIRECT($H466))/INDEX('Fixed inputs'!$D$81:$D$85,MATCH($C466,'Fixed inputs'!$B$81:$B$85,0)))</f>
        <v>0.74121065860927082</v>
      </c>
      <c r="P466" s="32" t="str">
        <f ca="1">IF(L466="","",N466*(1/(INDIRECT($L466))/INDEX('Fixed inputs'!$D$81:$D$85,MATCH($C466,'Fixed inputs'!$B$81:$B$85,0))))</f>
        <v/>
      </c>
      <c r="Q466" s="33">
        <f t="shared" ca="1" si="90"/>
        <v>0.74121065860927082</v>
      </c>
      <c r="R466" s="8"/>
      <c r="V466" s="32"/>
    </row>
    <row r="467" spans="3:22" x14ac:dyDescent="0.6">
      <c r="C467" s="22" t="s">
        <v>9</v>
      </c>
      <c r="D467" s="23" t="s">
        <v>50</v>
      </c>
      <c r="E467" s="23">
        <f t="shared" ref="E467:F467" si="91">E399</f>
        <v>2029</v>
      </c>
      <c r="F467" s="24" t="str">
        <f t="shared" si="91"/>
        <v>Q4</v>
      </c>
      <c r="G467" s="15" t="s">
        <v>60</v>
      </c>
      <c r="H467" s="5" t="s">
        <v>88</v>
      </c>
      <c r="I467" s="5" t="s">
        <v>49</v>
      </c>
      <c r="J467" s="38">
        <v>34</v>
      </c>
      <c r="K467" s="15"/>
      <c r="N467" s="38"/>
      <c r="O467" s="31">
        <f ca="1">IF(H467="","",J467*(1/INDIRECT($H467))/INDEX('Fixed inputs'!$D$81:$D$85,MATCH($C467,'Fixed inputs'!$B$81:$B$85,0)))</f>
        <v>0.74121065860927082</v>
      </c>
      <c r="P467" s="32" t="str">
        <f ca="1">IF(L467="","",N467*(1/(INDIRECT($L467))/INDEX('Fixed inputs'!$D$81:$D$85,MATCH($C467,'Fixed inputs'!$B$81:$B$85,0))))</f>
        <v/>
      </c>
      <c r="Q467" s="33">
        <f t="shared" ca="1" si="90"/>
        <v>0.74121065860927082</v>
      </c>
      <c r="R467" s="8"/>
      <c r="V467" s="32"/>
    </row>
    <row r="468" spans="3:22" x14ac:dyDescent="0.6">
      <c r="C468" s="22" t="s">
        <v>9</v>
      </c>
      <c r="D468" s="23" t="s">
        <v>50</v>
      </c>
      <c r="E468" s="23">
        <f t="shared" ref="E468:F468" si="92">E400</f>
        <v>2030</v>
      </c>
      <c r="F468" s="24" t="str">
        <f t="shared" si="92"/>
        <v>Q1</v>
      </c>
      <c r="G468" s="15" t="s">
        <v>60</v>
      </c>
      <c r="H468" s="5" t="s">
        <v>88</v>
      </c>
      <c r="I468" s="5" t="s">
        <v>49</v>
      </c>
      <c r="J468" s="38">
        <v>34</v>
      </c>
      <c r="K468" s="15"/>
      <c r="N468" s="38"/>
      <c r="O468" s="31">
        <f ca="1">IF(H468="","",J468*(1/INDIRECT($H468))/INDEX('Fixed inputs'!$D$81:$D$85,MATCH($C468,'Fixed inputs'!$B$81:$B$85,0)))</f>
        <v>0.74121065860927082</v>
      </c>
      <c r="P468" s="32" t="str">
        <f ca="1">IF(L468="","",N468*(1/(INDIRECT($L468))/INDEX('Fixed inputs'!$D$81:$D$85,MATCH($C468,'Fixed inputs'!$B$81:$B$85,0))))</f>
        <v/>
      </c>
      <c r="Q468" s="33">
        <f t="shared" ca="1" si="90"/>
        <v>0.74121065860927082</v>
      </c>
      <c r="R468" s="8"/>
      <c r="V468" s="32"/>
    </row>
    <row r="469" spans="3:22" x14ac:dyDescent="0.6">
      <c r="C469" s="22" t="s">
        <v>9</v>
      </c>
      <c r="D469" s="23" t="s">
        <v>50</v>
      </c>
      <c r="E469" s="23">
        <f t="shared" ref="E469:F469" si="93">E401</f>
        <v>2030</v>
      </c>
      <c r="F469" s="24" t="str">
        <f t="shared" si="93"/>
        <v>Q2</v>
      </c>
      <c r="G469" s="15" t="s">
        <v>60</v>
      </c>
      <c r="H469" s="5" t="s">
        <v>88</v>
      </c>
      <c r="I469" s="5" t="s">
        <v>49</v>
      </c>
      <c r="J469" s="38">
        <v>34</v>
      </c>
      <c r="K469" s="15"/>
      <c r="N469" s="38"/>
      <c r="O469" s="31">
        <f ca="1">IF(H469="","",J469*(1/INDIRECT($H469))/INDEX('Fixed inputs'!$D$81:$D$85,MATCH($C469,'Fixed inputs'!$B$81:$B$85,0)))</f>
        <v>0.74121065860927082</v>
      </c>
      <c r="P469" s="32" t="str">
        <f ca="1">IF(L469="","",N469*(1/(INDIRECT($L469))/INDEX('Fixed inputs'!$D$81:$D$85,MATCH($C469,'Fixed inputs'!$B$81:$B$85,0))))</f>
        <v/>
      </c>
      <c r="Q469" s="33">
        <f t="shared" ca="1" si="90"/>
        <v>0.74121065860927082</v>
      </c>
      <c r="R469" s="8"/>
      <c r="V469" s="32"/>
    </row>
    <row r="470" spans="3:22" x14ac:dyDescent="0.6">
      <c r="C470" s="22" t="s">
        <v>9</v>
      </c>
      <c r="D470" s="23" t="s">
        <v>50</v>
      </c>
      <c r="E470" s="23">
        <f t="shared" ref="E470:F470" si="94">E402</f>
        <v>2030</v>
      </c>
      <c r="F470" s="24" t="str">
        <f t="shared" si="94"/>
        <v>Q3</v>
      </c>
      <c r="G470" s="15" t="s">
        <v>60</v>
      </c>
      <c r="H470" s="5" t="s">
        <v>88</v>
      </c>
      <c r="I470" s="5" t="s">
        <v>49</v>
      </c>
      <c r="J470" s="38">
        <v>34</v>
      </c>
      <c r="K470" s="15"/>
      <c r="N470" s="38"/>
      <c r="O470" s="31">
        <f ca="1">IF(H470="","",J470*(1/INDIRECT($H470))/INDEX('Fixed inputs'!$D$81:$D$85,MATCH($C470,'Fixed inputs'!$B$81:$B$85,0)))</f>
        <v>0.74121065860927082</v>
      </c>
      <c r="P470" s="32" t="str">
        <f ca="1">IF(L470="","",N470*(1/(INDIRECT($L470))/INDEX('Fixed inputs'!$D$81:$D$85,MATCH($C470,'Fixed inputs'!$B$81:$B$85,0))))</f>
        <v/>
      </c>
      <c r="Q470" s="33">
        <f t="shared" ca="1" si="90"/>
        <v>0.74121065860927082</v>
      </c>
      <c r="R470" s="8"/>
      <c r="V470" s="32"/>
    </row>
    <row r="471" spans="3:22" x14ac:dyDescent="0.6">
      <c r="C471" s="22" t="s">
        <v>9</v>
      </c>
      <c r="D471" s="23" t="s">
        <v>50</v>
      </c>
      <c r="E471" s="23">
        <f t="shared" ref="E471:F471" si="95">E403</f>
        <v>2030</v>
      </c>
      <c r="F471" s="24" t="str">
        <f t="shared" si="95"/>
        <v>Q4</v>
      </c>
      <c r="G471" s="15" t="s">
        <v>60</v>
      </c>
      <c r="H471" s="5" t="s">
        <v>88</v>
      </c>
      <c r="I471" s="5" t="s">
        <v>49</v>
      </c>
      <c r="J471" s="38">
        <v>34</v>
      </c>
      <c r="K471" s="15"/>
      <c r="N471" s="38"/>
      <c r="O471" s="31">
        <f ca="1">IF(H471="","",J471*(1/INDIRECT($H471))/INDEX('Fixed inputs'!$D$81:$D$85,MATCH($C471,'Fixed inputs'!$B$81:$B$85,0)))</f>
        <v>0.74121065860927082</v>
      </c>
      <c r="P471" s="32" t="str">
        <f ca="1">IF(L471="","",N471*(1/(INDIRECT($L471))/INDEX('Fixed inputs'!$D$81:$D$85,MATCH($C471,'Fixed inputs'!$B$81:$B$85,0))))</f>
        <v/>
      </c>
      <c r="Q471" s="33">
        <f t="shared" ca="1" si="90"/>
        <v>0.74121065860927082</v>
      </c>
      <c r="R471" s="8"/>
      <c r="V471" s="32"/>
    </row>
    <row r="472" spans="3:22" x14ac:dyDescent="0.6">
      <c r="C472" s="22" t="s">
        <v>9</v>
      </c>
      <c r="D472" s="23" t="s">
        <v>50</v>
      </c>
      <c r="E472" s="23">
        <f t="shared" ref="E472:F472" si="96">E404</f>
        <v>2031</v>
      </c>
      <c r="F472" s="24" t="str">
        <f t="shared" si="96"/>
        <v>Q1</v>
      </c>
      <c r="G472" s="15" t="s">
        <v>60</v>
      </c>
      <c r="H472" s="5" t="s">
        <v>88</v>
      </c>
      <c r="I472" s="5" t="s">
        <v>49</v>
      </c>
      <c r="J472" s="38">
        <v>34</v>
      </c>
      <c r="K472" s="15"/>
      <c r="N472" s="38"/>
      <c r="O472" s="31">
        <f ca="1">IF(H472="","",J472*(1/INDIRECT($H472))/INDEX('Fixed inputs'!$D$81:$D$85,MATCH($C472,'Fixed inputs'!$B$81:$B$85,0)))</f>
        <v>0.74121065860927082</v>
      </c>
      <c r="P472" s="32" t="str">
        <f ca="1">IF(L472="","",N472*(1/(INDIRECT($L472))/INDEX('Fixed inputs'!$D$81:$D$85,MATCH($C472,'Fixed inputs'!$B$81:$B$85,0))))</f>
        <v/>
      </c>
      <c r="Q472" s="33">
        <f t="shared" ca="1" si="90"/>
        <v>0.74121065860927082</v>
      </c>
      <c r="R472" s="8"/>
      <c r="V472" s="32"/>
    </row>
    <row r="473" spans="3:22" x14ac:dyDescent="0.6">
      <c r="C473" s="22" t="s">
        <v>9</v>
      </c>
      <c r="D473" s="23" t="s">
        <v>50</v>
      </c>
      <c r="E473" s="23">
        <f t="shared" ref="E473:F473" si="97">E405</f>
        <v>2031</v>
      </c>
      <c r="F473" s="24" t="str">
        <f t="shared" si="97"/>
        <v>Q2</v>
      </c>
      <c r="G473" s="15" t="s">
        <v>60</v>
      </c>
      <c r="H473" s="5" t="s">
        <v>88</v>
      </c>
      <c r="I473" s="5" t="s">
        <v>49</v>
      </c>
      <c r="J473" s="38">
        <v>34</v>
      </c>
      <c r="K473" s="15"/>
      <c r="N473" s="38"/>
      <c r="O473" s="31">
        <f ca="1">IF(H473="","",J473*(1/INDIRECT($H473))/INDEX('Fixed inputs'!$D$81:$D$85,MATCH($C473,'Fixed inputs'!$B$81:$B$85,0)))</f>
        <v>0.74121065860927082</v>
      </c>
      <c r="P473" s="32" t="str">
        <f ca="1">IF(L473="","",N473*(1/(INDIRECT($L473))/INDEX('Fixed inputs'!$D$81:$D$85,MATCH($C473,'Fixed inputs'!$B$81:$B$85,0))))</f>
        <v/>
      </c>
      <c r="Q473" s="33">
        <f t="shared" ca="1" si="90"/>
        <v>0.74121065860927082</v>
      </c>
      <c r="R473" s="8"/>
      <c r="V473" s="32"/>
    </row>
    <row r="474" spans="3:22" x14ac:dyDescent="0.6">
      <c r="C474" s="22" t="s">
        <v>9</v>
      </c>
      <c r="D474" s="23" t="s">
        <v>50</v>
      </c>
      <c r="E474" s="23">
        <f t="shared" ref="E474:F474" si="98">E406</f>
        <v>2031</v>
      </c>
      <c r="F474" s="24" t="str">
        <f t="shared" si="98"/>
        <v>Q3</v>
      </c>
      <c r="G474" s="15" t="s">
        <v>60</v>
      </c>
      <c r="H474" s="5" t="s">
        <v>88</v>
      </c>
      <c r="I474" s="5" t="s">
        <v>49</v>
      </c>
      <c r="J474" s="38">
        <v>34</v>
      </c>
      <c r="K474" s="15"/>
      <c r="N474" s="38"/>
      <c r="O474" s="31">
        <f ca="1">IF(H474="","",J474*(1/INDIRECT($H474))/INDEX('Fixed inputs'!$D$81:$D$85,MATCH($C474,'Fixed inputs'!$B$81:$B$85,0)))</f>
        <v>0.74121065860927082</v>
      </c>
      <c r="P474" s="32" t="str">
        <f ca="1">IF(L474="","",N474*(1/(INDIRECT($L474))/INDEX('Fixed inputs'!$D$81:$D$85,MATCH($C474,'Fixed inputs'!$B$81:$B$85,0))))</f>
        <v/>
      </c>
      <c r="Q474" s="33">
        <f t="shared" ca="1" si="90"/>
        <v>0.74121065860927082</v>
      </c>
      <c r="R474" s="8"/>
      <c r="V474" s="32"/>
    </row>
    <row r="475" spans="3:22" x14ac:dyDescent="0.6">
      <c r="C475" s="22" t="s">
        <v>9</v>
      </c>
      <c r="D475" s="23" t="s">
        <v>50</v>
      </c>
      <c r="E475" s="23">
        <f t="shared" ref="E475:F475" si="99">E407</f>
        <v>2031</v>
      </c>
      <c r="F475" s="24" t="str">
        <f t="shared" si="99"/>
        <v>Q4</v>
      </c>
      <c r="G475" s="15" t="s">
        <v>60</v>
      </c>
      <c r="H475" s="5" t="s">
        <v>88</v>
      </c>
      <c r="I475" s="5" t="s">
        <v>49</v>
      </c>
      <c r="J475" s="38">
        <v>34</v>
      </c>
      <c r="K475" s="15"/>
      <c r="N475" s="38"/>
      <c r="O475" s="31">
        <f ca="1">IF(H475="","",J475*(1/INDIRECT($H475))/INDEX('Fixed inputs'!$D$81:$D$85,MATCH($C475,'Fixed inputs'!$B$81:$B$85,0)))</f>
        <v>0.74121065860927082</v>
      </c>
      <c r="P475" s="32" t="str">
        <f ca="1">IF(L475="","",N475*(1/(INDIRECT($L475))/INDEX('Fixed inputs'!$D$81:$D$85,MATCH($C475,'Fixed inputs'!$B$81:$B$85,0))))</f>
        <v/>
      </c>
      <c r="Q475" s="33">
        <f t="shared" ca="1" si="90"/>
        <v>0.74121065860927082</v>
      </c>
      <c r="R475" s="8"/>
      <c r="V475" s="32"/>
    </row>
    <row r="476" spans="3:22" x14ac:dyDescent="0.6">
      <c r="C476" s="22" t="s">
        <v>9</v>
      </c>
      <c r="D476" s="23" t="s">
        <v>50</v>
      </c>
      <c r="E476" s="23">
        <f t="shared" ref="E476:F476" si="100">E408</f>
        <v>2032</v>
      </c>
      <c r="F476" s="24" t="str">
        <f t="shared" si="100"/>
        <v>Q1</v>
      </c>
      <c r="G476" s="15" t="s">
        <v>60</v>
      </c>
      <c r="H476" s="5" t="s">
        <v>88</v>
      </c>
      <c r="I476" s="5" t="s">
        <v>49</v>
      </c>
      <c r="J476" s="38">
        <v>34</v>
      </c>
      <c r="K476" s="15"/>
      <c r="N476" s="38"/>
      <c r="O476" s="31">
        <f ca="1">IF(H476="","",J476*(1/INDIRECT($H476))/INDEX('Fixed inputs'!$D$81:$D$85,MATCH($C476,'Fixed inputs'!$B$81:$B$85,0)))</f>
        <v>0.74121065860927082</v>
      </c>
      <c r="P476" s="32" t="str">
        <f ca="1">IF(L476="","",N476*(1/(INDIRECT($L476))/INDEX('Fixed inputs'!$D$81:$D$85,MATCH($C476,'Fixed inputs'!$B$81:$B$85,0))))</f>
        <v/>
      </c>
      <c r="Q476" s="33">
        <f t="shared" ca="1" si="90"/>
        <v>0.74121065860927082</v>
      </c>
      <c r="R476" s="8"/>
      <c r="V476" s="32"/>
    </row>
    <row r="477" spans="3:22" x14ac:dyDescent="0.6">
      <c r="C477" s="22" t="s">
        <v>9</v>
      </c>
      <c r="D477" s="23" t="s">
        <v>50</v>
      </c>
      <c r="E477" s="23">
        <f t="shared" ref="E477:F477" si="101">E409</f>
        <v>2032</v>
      </c>
      <c r="F477" s="24" t="str">
        <f t="shared" si="101"/>
        <v>Q2</v>
      </c>
      <c r="G477" s="15" t="s">
        <v>60</v>
      </c>
      <c r="H477" s="5" t="s">
        <v>88</v>
      </c>
      <c r="I477" s="5" t="s">
        <v>49</v>
      </c>
      <c r="J477" s="38">
        <v>34</v>
      </c>
      <c r="K477" s="15"/>
      <c r="N477" s="38"/>
      <c r="O477" s="31">
        <f ca="1">IF(H477="","",J477*(1/INDIRECT($H477))/INDEX('Fixed inputs'!$D$81:$D$85,MATCH($C477,'Fixed inputs'!$B$81:$B$85,0)))</f>
        <v>0.74121065860927082</v>
      </c>
      <c r="P477" s="32" t="str">
        <f ca="1">IF(L477="","",N477*(1/(INDIRECT($L477))/INDEX('Fixed inputs'!$D$81:$D$85,MATCH($C477,'Fixed inputs'!$B$81:$B$85,0))))</f>
        <v/>
      </c>
      <c r="Q477" s="33">
        <f t="shared" ca="1" si="90"/>
        <v>0.74121065860927082</v>
      </c>
      <c r="R477" s="8"/>
      <c r="V477" s="32"/>
    </row>
    <row r="478" spans="3:22" x14ac:dyDescent="0.6">
      <c r="C478" s="22" t="s">
        <v>9</v>
      </c>
      <c r="D478" s="23" t="s">
        <v>50</v>
      </c>
      <c r="E478" s="23">
        <f t="shared" ref="E478:F478" si="102">E410</f>
        <v>2032</v>
      </c>
      <c r="F478" s="24" t="str">
        <f t="shared" si="102"/>
        <v>Q3</v>
      </c>
      <c r="G478" s="15" t="s">
        <v>60</v>
      </c>
      <c r="H478" s="5" t="s">
        <v>88</v>
      </c>
      <c r="I478" s="5" t="s">
        <v>49</v>
      </c>
      <c r="J478" s="38">
        <v>34</v>
      </c>
      <c r="K478" s="15"/>
      <c r="N478" s="38"/>
      <c r="O478" s="31">
        <f ca="1">IF(H478="","",J478*(1/INDIRECT($H478))/INDEX('Fixed inputs'!$D$81:$D$85,MATCH($C478,'Fixed inputs'!$B$81:$B$85,0)))</f>
        <v>0.74121065860927082</v>
      </c>
      <c r="P478" s="32" t="str">
        <f ca="1">IF(L478="","",N478*(1/(INDIRECT($L478))/INDEX('Fixed inputs'!$D$81:$D$85,MATCH($C478,'Fixed inputs'!$B$81:$B$85,0))))</f>
        <v/>
      </c>
      <c r="Q478" s="33">
        <f t="shared" ca="1" si="90"/>
        <v>0.74121065860927082</v>
      </c>
      <c r="R478" s="8"/>
      <c r="V478" s="32"/>
    </row>
    <row r="479" spans="3:22" x14ac:dyDescent="0.6">
      <c r="C479" s="22" t="s">
        <v>9</v>
      </c>
      <c r="D479" s="23" t="s">
        <v>50</v>
      </c>
      <c r="E479" s="23">
        <f t="shared" ref="E479:F479" si="103">E411</f>
        <v>2032</v>
      </c>
      <c r="F479" s="24" t="str">
        <f t="shared" si="103"/>
        <v>Q4</v>
      </c>
      <c r="G479" s="15" t="s">
        <v>60</v>
      </c>
      <c r="H479" s="5" t="s">
        <v>88</v>
      </c>
      <c r="I479" s="5" t="s">
        <v>49</v>
      </c>
      <c r="J479" s="38">
        <v>34</v>
      </c>
      <c r="K479" s="15"/>
      <c r="N479" s="38"/>
      <c r="O479" s="31">
        <f ca="1">IF(H479="","",J479*(1/INDIRECT($H479))/INDEX('Fixed inputs'!$D$81:$D$85,MATCH($C479,'Fixed inputs'!$B$81:$B$85,0)))</f>
        <v>0.74121065860927082</v>
      </c>
      <c r="P479" s="32" t="str">
        <f ca="1">IF(L479="","",N479*(1/(INDIRECT($L479))/INDEX('Fixed inputs'!$D$81:$D$85,MATCH($C479,'Fixed inputs'!$B$81:$B$85,0))))</f>
        <v/>
      </c>
      <c r="Q479" s="33">
        <f t="shared" ca="1" si="90"/>
        <v>0.74121065860927082</v>
      </c>
      <c r="R479" s="8"/>
      <c r="V479" s="32"/>
    </row>
    <row r="480" spans="3:22" x14ac:dyDescent="0.6">
      <c r="C480" s="22" t="s">
        <v>9</v>
      </c>
      <c r="D480" s="23" t="s">
        <v>50</v>
      </c>
      <c r="E480" s="23">
        <f t="shared" ref="E480:F480" si="104">E412</f>
        <v>2033</v>
      </c>
      <c r="F480" s="24" t="str">
        <f t="shared" si="104"/>
        <v>Q1</v>
      </c>
      <c r="G480" s="15" t="s">
        <v>60</v>
      </c>
      <c r="H480" s="5" t="s">
        <v>88</v>
      </c>
      <c r="I480" s="5" t="s">
        <v>49</v>
      </c>
      <c r="J480" s="38">
        <v>34</v>
      </c>
      <c r="K480" s="15"/>
      <c r="N480" s="38"/>
      <c r="O480" s="31">
        <f ca="1">IF(H480="","",J480*(1/INDIRECT($H480))/INDEX('Fixed inputs'!$D$81:$D$85,MATCH($C480,'Fixed inputs'!$B$81:$B$85,0)))</f>
        <v>0.74121065860927082</v>
      </c>
      <c r="P480" s="32" t="str">
        <f ca="1">IF(L480="","",N480*(1/(INDIRECT($L480))/INDEX('Fixed inputs'!$D$81:$D$85,MATCH($C480,'Fixed inputs'!$B$81:$B$85,0))))</f>
        <v/>
      </c>
      <c r="Q480" s="33">
        <f t="shared" ca="1" si="90"/>
        <v>0.74121065860927082</v>
      </c>
      <c r="R480" s="8"/>
      <c r="V480" s="32"/>
    </row>
    <row r="481" spans="3:22" x14ac:dyDescent="0.6">
      <c r="C481" s="22" t="s">
        <v>9</v>
      </c>
      <c r="D481" s="23" t="s">
        <v>50</v>
      </c>
      <c r="E481" s="23">
        <f t="shared" ref="E481:F482" si="105">E413</f>
        <v>2033</v>
      </c>
      <c r="F481" s="24" t="str">
        <f t="shared" si="105"/>
        <v>Q2</v>
      </c>
      <c r="G481" s="15" t="s">
        <v>60</v>
      </c>
      <c r="H481" s="5" t="s">
        <v>88</v>
      </c>
      <c r="I481" s="5" t="s">
        <v>49</v>
      </c>
      <c r="J481" s="38">
        <v>34</v>
      </c>
      <c r="K481" s="15"/>
      <c r="N481" s="38"/>
      <c r="O481" s="31">
        <f ca="1">IF(H481="","",J481*(1/INDIRECT($H481))/INDEX('Fixed inputs'!$D$81:$D$85,MATCH($C481,'Fixed inputs'!$B$81:$B$85,0)))</f>
        <v>0.74121065860927082</v>
      </c>
      <c r="P481" s="32" t="str">
        <f ca="1">IF(L481="","",N481*(1/(INDIRECT($L481))/INDEX('Fixed inputs'!$D$81:$D$85,MATCH($C481,'Fixed inputs'!$B$81:$B$85,0))))</f>
        <v/>
      </c>
      <c r="Q481" s="33">
        <f t="shared" ca="1" si="90"/>
        <v>0.74121065860927082</v>
      </c>
      <c r="R481" s="8"/>
      <c r="V481" s="32"/>
    </row>
    <row r="482" spans="3:22" x14ac:dyDescent="0.6">
      <c r="C482" s="22" t="s">
        <v>9</v>
      </c>
      <c r="D482" s="23" t="s">
        <v>50</v>
      </c>
      <c r="E482" s="23">
        <f t="shared" si="105"/>
        <v>2033</v>
      </c>
      <c r="F482" s="24" t="str">
        <f t="shared" si="105"/>
        <v>Q3</v>
      </c>
      <c r="G482" s="15" t="s">
        <v>60</v>
      </c>
      <c r="H482" s="5" t="s">
        <v>88</v>
      </c>
      <c r="I482" s="5" t="s">
        <v>49</v>
      </c>
      <c r="J482" s="38">
        <v>34</v>
      </c>
      <c r="K482" s="15"/>
      <c r="N482" s="38"/>
      <c r="O482" s="31">
        <f ca="1">IF(H482="","",J482*(1/INDIRECT($H482))/INDEX('Fixed inputs'!$D$81:$D$85,MATCH($C482,'Fixed inputs'!$B$81:$B$85,0)))</f>
        <v>0.74121065860927082</v>
      </c>
      <c r="P482" s="32" t="str">
        <f ca="1">IF(L482="","",N482*(1/(INDIRECT($L482))/INDEX('Fixed inputs'!$D$81:$D$85,MATCH($C482,'Fixed inputs'!$B$81:$B$85,0))))</f>
        <v/>
      </c>
      <c r="Q482" s="33">
        <f t="shared" ca="1" si="90"/>
        <v>0.74121065860927082</v>
      </c>
      <c r="R482" s="8"/>
      <c r="V482" s="32"/>
    </row>
    <row r="483" spans="3:22" x14ac:dyDescent="0.6">
      <c r="C483" s="25" t="s">
        <v>9</v>
      </c>
      <c r="D483" s="20" t="s">
        <v>50</v>
      </c>
      <c r="E483" s="20">
        <f t="shared" ref="E483:F502" si="106">E415</f>
        <v>2033</v>
      </c>
      <c r="F483" s="26" t="str">
        <f t="shared" si="106"/>
        <v>Q4</v>
      </c>
      <c r="G483" s="12" t="s">
        <v>60</v>
      </c>
      <c r="H483" s="16" t="s">
        <v>88</v>
      </c>
      <c r="I483" s="16" t="s">
        <v>49</v>
      </c>
      <c r="J483" s="39">
        <v>34</v>
      </c>
      <c r="K483" s="12"/>
      <c r="L483" s="16"/>
      <c r="M483" s="16"/>
      <c r="N483" s="39"/>
      <c r="O483" s="34">
        <f ca="1">IF(H483="","",J483*(1/INDIRECT($H483))/INDEX('Fixed inputs'!$D$81:$D$85,MATCH($C483,'Fixed inputs'!$B$81:$B$85,0)))</f>
        <v>0.74121065860927082</v>
      </c>
      <c r="P483" s="21" t="str">
        <f ca="1">IF(L483="","",N483*(1/(INDIRECT($L483))/INDEX('Fixed inputs'!$D$81:$D$85,MATCH($C483,'Fixed inputs'!$B$81:$B$85,0))))</f>
        <v/>
      </c>
      <c r="Q483" s="35">
        <f t="shared" ca="1" si="90"/>
        <v>0.74121065860927082</v>
      </c>
      <c r="R483" s="8"/>
      <c r="V483" s="32"/>
    </row>
    <row r="484" spans="3:22" x14ac:dyDescent="0.6">
      <c r="C484" s="22" t="s">
        <v>8</v>
      </c>
      <c r="D484" s="23" t="s">
        <v>33</v>
      </c>
      <c r="E484" s="23">
        <f t="shared" si="106"/>
        <v>2017</v>
      </c>
      <c r="F484" s="24" t="str">
        <f t="shared" si="106"/>
        <v>Q1</v>
      </c>
      <c r="G484" s="29" t="s">
        <v>61</v>
      </c>
      <c r="H484" s="5" t="s">
        <v>90</v>
      </c>
      <c r="I484" s="5" t="s">
        <v>49</v>
      </c>
      <c r="J484" s="38">
        <v>39.5</v>
      </c>
      <c r="K484" s="29"/>
      <c r="N484" s="38"/>
      <c r="O484" s="54">
        <f ca="1">IF(H484="","",J484*(1/INDIRECT($H484))/INDEX('Fixed inputs'!$D$81:$D$85,MATCH($C484,'Fixed inputs'!$B$81:$B$85,0)))</f>
        <v>0.97530864197530864</v>
      </c>
      <c r="P484" s="55" t="str">
        <f ca="1">IF(L484="","",N484*(1/(INDIRECT($L484))/INDEX('Fixed inputs'!$D$81:$D$85,MATCH($C484,'Fixed inputs'!$B$81:$B$85,0))))</f>
        <v/>
      </c>
      <c r="Q484" s="56">
        <f t="shared" ca="1" si="90"/>
        <v>0.97530864197530864</v>
      </c>
      <c r="R484" s="8"/>
      <c r="V484" s="32"/>
    </row>
    <row r="485" spans="3:22" x14ac:dyDescent="0.6">
      <c r="C485" s="22" t="s">
        <v>8</v>
      </c>
      <c r="D485" s="23" t="s">
        <v>33</v>
      </c>
      <c r="E485" s="23">
        <f t="shared" si="106"/>
        <v>2017</v>
      </c>
      <c r="F485" s="24" t="str">
        <f t="shared" si="106"/>
        <v>Q2</v>
      </c>
      <c r="G485" s="29" t="s">
        <v>61</v>
      </c>
      <c r="H485" s="5" t="s">
        <v>90</v>
      </c>
      <c r="I485" s="5" t="s">
        <v>49</v>
      </c>
      <c r="J485" s="38">
        <v>39.5</v>
      </c>
      <c r="K485" s="29"/>
      <c r="N485" s="38"/>
      <c r="O485" s="31">
        <f ca="1">IF(H485="","",J485*(1/INDIRECT($H485))/INDEX('Fixed inputs'!$D$81:$D$85,MATCH($C485,'Fixed inputs'!$B$81:$B$85,0)))</f>
        <v>0.97530864197530864</v>
      </c>
      <c r="P485" s="32" t="str">
        <f ca="1">IF(L485="","",N485*(1/(INDIRECT($L485))/INDEX('Fixed inputs'!$D$81:$D$85,MATCH($C485,'Fixed inputs'!$B$81:$B$85,0))))</f>
        <v/>
      </c>
      <c r="Q485" s="33">
        <f t="shared" ca="1" si="90"/>
        <v>0.97530864197530864</v>
      </c>
      <c r="R485" s="8"/>
      <c r="V485" s="32"/>
    </row>
    <row r="486" spans="3:22" x14ac:dyDescent="0.6">
      <c r="C486" s="22" t="s">
        <v>8</v>
      </c>
      <c r="D486" s="23" t="s">
        <v>33</v>
      </c>
      <c r="E486" s="23">
        <f t="shared" si="106"/>
        <v>2017</v>
      </c>
      <c r="F486" s="24" t="str">
        <f t="shared" si="106"/>
        <v>Q3</v>
      </c>
      <c r="G486" s="29" t="s">
        <v>61</v>
      </c>
      <c r="H486" s="5" t="s">
        <v>90</v>
      </c>
      <c r="I486" s="5" t="s">
        <v>49</v>
      </c>
      <c r="J486" s="38">
        <v>39.5</v>
      </c>
      <c r="K486" s="29"/>
      <c r="N486" s="38"/>
      <c r="O486" s="31">
        <f ca="1">IF(H486="","",J486*(1/INDIRECT($H486))/INDEX('Fixed inputs'!$D$81:$D$85,MATCH($C486,'Fixed inputs'!$B$81:$B$85,0)))</f>
        <v>0.97530864197530864</v>
      </c>
      <c r="P486" s="32" t="str">
        <f ca="1">IF(L486="","",N486*(1/(INDIRECT($L486))/INDEX('Fixed inputs'!$D$81:$D$85,MATCH($C486,'Fixed inputs'!$B$81:$B$85,0))))</f>
        <v/>
      </c>
      <c r="Q486" s="33">
        <f t="shared" ca="1" si="90"/>
        <v>0.97530864197530864</v>
      </c>
      <c r="R486" s="8"/>
      <c r="V486" s="32"/>
    </row>
    <row r="487" spans="3:22" x14ac:dyDescent="0.6">
      <c r="C487" s="22" t="s">
        <v>8</v>
      </c>
      <c r="D487" s="23" t="s">
        <v>33</v>
      </c>
      <c r="E487" s="23">
        <f t="shared" si="106"/>
        <v>2017</v>
      </c>
      <c r="F487" s="24" t="str">
        <f t="shared" si="106"/>
        <v>Q4</v>
      </c>
      <c r="G487" s="29" t="s">
        <v>61</v>
      </c>
      <c r="H487" s="5" t="s">
        <v>90</v>
      </c>
      <c r="I487" s="5" t="s">
        <v>49</v>
      </c>
      <c r="J487" s="38">
        <v>39.5</v>
      </c>
      <c r="K487" s="29"/>
      <c r="N487" s="38"/>
      <c r="O487" s="31">
        <f ca="1">IF(H487="","",J487*(1/INDIRECT($H487))/INDEX('Fixed inputs'!$D$81:$D$85,MATCH($C487,'Fixed inputs'!$B$81:$B$85,0)))</f>
        <v>0.97530864197530864</v>
      </c>
      <c r="P487" s="32" t="str">
        <f ca="1">IF(L487="","",N487*(1/(INDIRECT($L487))/INDEX('Fixed inputs'!$D$81:$D$85,MATCH($C487,'Fixed inputs'!$B$81:$B$85,0))))</f>
        <v/>
      </c>
      <c r="Q487" s="33">
        <f t="shared" ca="1" si="90"/>
        <v>0.97530864197530864</v>
      </c>
      <c r="R487" s="8"/>
      <c r="V487" s="32"/>
    </row>
    <row r="488" spans="3:22" x14ac:dyDescent="0.6">
      <c r="C488" s="22" t="s">
        <v>8</v>
      </c>
      <c r="D488" s="23" t="s">
        <v>33</v>
      </c>
      <c r="E488" s="23">
        <f t="shared" si="106"/>
        <v>2018</v>
      </c>
      <c r="F488" s="24" t="str">
        <f t="shared" si="106"/>
        <v>Q1</v>
      </c>
      <c r="G488" s="29" t="s">
        <v>61</v>
      </c>
      <c r="H488" s="5" t="s">
        <v>90</v>
      </c>
      <c r="I488" s="5" t="s">
        <v>49</v>
      </c>
      <c r="J488" s="38">
        <v>39.5</v>
      </c>
      <c r="K488" s="29"/>
      <c r="N488" s="38"/>
      <c r="O488" s="31">
        <f ca="1">IF(H488="","",J488*(1/INDIRECT($H488))/INDEX('Fixed inputs'!$D$81:$D$85,MATCH($C488,'Fixed inputs'!$B$81:$B$85,0)))</f>
        <v>0.97530864197530864</v>
      </c>
      <c r="P488" s="32" t="str">
        <f ca="1">IF(L488="","",N488*(1/(INDIRECT($L488))/INDEX('Fixed inputs'!$D$81:$D$85,MATCH($C488,'Fixed inputs'!$B$81:$B$85,0))))</f>
        <v/>
      </c>
      <c r="Q488" s="33">
        <f t="shared" ca="1" si="90"/>
        <v>0.97530864197530864</v>
      </c>
      <c r="R488" s="8"/>
      <c r="V488" s="32"/>
    </row>
    <row r="489" spans="3:22" x14ac:dyDescent="0.6">
      <c r="C489" s="22" t="s">
        <v>8</v>
      </c>
      <c r="D489" s="23" t="s">
        <v>33</v>
      </c>
      <c r="E489" s="23">
        <f t="shared" si="106"/>
        <v>2018</v>
      </c>
      <c r="F489" s="24" t="str">
        <f t="shared" si="106"/>
        <v>Q2</v>
      </c>
      <c r="G489" s="29" t="s">
        <v>61</v>
      </c>
      <c r="H489" s="5" t="s">
        <v>90</v>
      </c>
      <c r="I489" s="5" t="s">
        <v>49</v>
      </c>
      <c r="J489" s="38">
        <v>39.5</v>
      </c>
      <c r="K489" s="29"/>
      <c r="N489" s="38"/>
      <c r="O489" s="31">
        <f ca="1">IF(H489="","",J489*(1/INDIRECT($H489))/INDEX('Fixed inputs'!$D$81:$D$85,MATCH($C489,'Fixed inputs'!$B$81:$B$85,0)))</f>
        <v>0.97530864197530864</v>
      </c>
      <c r="P489" s="32" t="str">
        <f ca="1">IF(L489="","",N489*(1/(INDIRECT($L489))/INDEX('Fixed inputs'!$D$81:$D$85,MATCH($C489,'Fixed inputs'!$B$81:$B$85,0))))</f>
        <v/>
      </c>
      <c r="Q489" s="33">
        <f t="shared" ca="1" si="90"/>
        <v>0.97530864197530864</v>
      </c>
      <c r="R489" s="8"/>
      <c r="V489" s="32"/>
    </row>
    <row r="490" spans="3:22" x14ac:dyDescent="0.6">
      <c r="C490" s="22" t="s">
        <v>8</v>
      </c>
      <c r="D490" s="23" t="s">
        <v>33</v>
      </c>
      <c r="E490" s="23">
        <f t="shared" si="106"/>
        <v>2018</v>
      </c>
      <c r="F490" s="24" t="str">
        <f t="shared" si="106"/>
        <v>Q3</v>
      </c>
      <c r="G490" s="29" t="s">
        <v>61</v>
      </c>
      <c r="H490" s="5" t="s">
        <v>90</v>
      </c>
      <c r="I490" s="5" t="s">
        <v>49</v>
      </c>
      <c r="J490" s="38">
        <v>39.5</v>
      </c>
      <c r="K490" s="29"/>
      <c r="N490" s="38"/>
      <c r="O490" s="31">
        <f ca="1">IF(H490="","",J490*(1/INDIRECT($H490))/INDEX('Fixed inputs'!$D$81:$D$85,MATCH($C490,'Fixed inputs'!$B$81:$B$85,0)))</f>
        <v>0.97530864197530864</v>
      </c>
      <c r="P490" s="32" t="str">
        <f ca="1">IF(L490="","",N490*(1/(INDIRECT($L490))/INDEX('Fixed inputs'!$D$81:$D$85,MATCH($C490,'Fixed inputs'!$B$81:$B$85,0))))</f>
        <v/>
      </c>
      <c r="Q490" s="33">
        <f t="shared" ca="1" si="90"/>
        <v>0.97530864197530864</v>
      </c>
      <c r="R490" s="8"/>
      <c r="V490" s="32"/>
    </row>
    <row r="491" spans="3:22" x14ac:dyDescent="0.6">
      <c r="C491" s="22" t="s">
        <v>8</v>
      </c>
      <c r="D491" s="23" t="s">
        <v>33</v>
      </c>
      <c r="E491" s="23">
        <f t="shared" si="106"/>
        <v>2018</v>
      </c>
      <c r="F491" s="24" t="str">
        <f t="shared" si="106"/>
        <v>Q4</v>
      </c>
      <c r="G491" s="29" t="s">
        <v>61</v>
      </c>
      <c r="H491" s="5" t="s">
        <v>90</v>
      </c>
      <c r="I491" s="5" t="s">
        <v>49</v>
      </c>
      <c r="J491" s="38">
        <v>39.5</v>
      </c>
      <c r="K491" s="29"/>
      <c r="N491" s="38"/>
      <c r="O491" s="31">
        <f ca="1">IF(H491="","",J491*(1/INDIRECT($H491))/INDEX('Fixed inputs'!$D$81:$D$85,MATCH($C491,'Fixed inputs'!$B$81:$B$85,0)))</f>
        <v>0.97530864197530864</v>
      </c>
      <c r="P491" s="32" t="str">
        <f ca="1">IF(L491="","",N491*(1/(INDIRECT($L491))/INDEX('Fixed inputs'!$D$81:$D$85,MATCH($C491,'Fixed inputs'!$B$81:$B$85,0))))</f>
        <v/>
      </c>
      <c r="Q491" s="33">
        <f t="shared" ca="1" si="90"/>
        <v>0.97530864197530864</v>
      </c>
      <c r="R491" s="8"/>
      <c r="V491" s="32"/>
    </row>
    <row r="492" spans="3:22" x14ac:dyDescent="0.6">
      <c r="C492" s="22" t="s">
        <v>8</v>
      </c>
      <c r="D492" s="23" t="s">
        <v>33</v>
      </c>
      <c r="E492" s="23">
        <f t="shared" si="106"/>
        <v>2019</v>
      </c>
      <c r="F492" s="24" t="str">
        <f t="shared" si="106"/>
        <v>Q1</v>
      </c>
      <c r="G492" s="29" t="s">
        <v>61</v>
      </c>
      <c r="H492" s="5" t="s">
        <v>90</v>
      </c>
      <c r="I492" s="5" t="s">
        <v>49</v>
      </c>
      <c r="J492" s="38">
        <v>39.5</v>
      </c>
      <c r="K492" s="29"/>
      <c r="N492" s="38"/>
      <c r="O492" s="31">
        <f ca="1">IF(H492="","",J492*(1/INDIRECT($H492))/INDEX('Fixed inputs'!$D$81:$D$85,MATCH($C492,'Fixed inputs'!$B$81:$B$85,0)))</f>
        <v>0.97530864197530864</v>
      </c>
      <c r="P492" s="32" t="str">
        <f ca="1">IF(L492="","",N492*(1/(INDIRECT($L492))/INDEX('Fixed inputs'!$D$81:$D$85,MATCH($C492,'Fixed inputs'!$B$81:$B$85,0))))</f>
        <v/>
      </c>
      <c r="Q492" s="33">
        <f t="shared" ca="1" si="90"/>
        <v>0.97530864197530864</v>
      </c>
      <c r="R492" s="8"/>
      <c r="V492" s="32"/>
    </row>
    <row r="493" spans="3:22" x14ac:dyDescent="0.6">
      <c r="C493" s="22" t="s">
        <v>8</v>
      </c>
      <c r="D493" s="23" t="s">
        <v>33</v>
      </c>
      <c r="E493" s="23">
        <f t="shared" si="106"/>
        <v>2019</v>
      </c>
      <c r="F493" s="24" t="str">
        <f t="shared" si="106"/>
        <v>Q2</v>
      </c>
      <c r="G493" s="29" t="s">
        <v>61</v>
      </c>
      <c r="H493" s="5" t="s">
        <v>90</v>
      </c>
      <c r="I493" s="5" t="s">
        <v>49</v>
      </c>
      <c r="J493" s="38">
        <v>39.5</v>
      </c>
      <c r="K493" s="29"/>
      <c r="N493" s="38"/>
      <c r="O493" s="31">
        <f ca="1">IF(H493="","",J493*(1/INDIRECT($H493))/INDEX('Fixed inputs'!$D$81:$D$85,MATCH($C493,'Fixed inputs'!$B$81:$B$85,0)))</f>
        <v>0.97530864197530864</v>
      </c>
      <c r="P493" s="32" t="str">
        <f ca="1">IF(L493="","",N493*(1/(INDIRECT($L493))/INDEX('Fixed inputs'!$D$81:$D$85,MATCH($C493,'Fixed inputs'!$B$81:$B$85,0))))</f>
        <v/>
      </c>
      <c r="Q493" s="33">
        <f t="shared" ca="1" si="90"/>
        <v>0.97530864197530864</v>
      </c>
      <c r="R493" s="8"/>
      <c r="V493" s="32"/>
    </row>
    <row r="494" spans="3:22" x14ac:dyDescent="0.6">
      <c r="C494" s="22" t="s">
        <v>8</v>
      </c>
      <c r="D494" s="23" t="s">
        <v>33</v>
      </c>
      <c r="E494" s="23">
        <f t="shared" si="106"/>
        <v>2019</v>
      </c>
      <c r="F494" s="24" t="str">
        <f t="shared" si="106"/>
        <v>Q3</v>
      </c>
      <c r="G494" s="29" t="s">
        <v>61</v>
      </c>
      <c r="H494" s="5" t="s">
        <v>90</v>
      </c>
      <c r="I494" s="5" t="s">
        <v>49</v>
      </c>
      <c r="J494" s="38">
        <v>39.5</v>
      </c>
      <c r="K494" s="29"/>
      <c r="N494" s="38"/>
      <c r="O494" s="31">
        <f ca="1">IF(H494="","",J494*(1/INDIRECT($H494))/INDEX('Fixed inputs'!$D$81:$D$85,MATCH($C494,'Fixed inputs'!$B$81:$B$85,0)))</f>
        <v>0.97530864197530864</v>
      </c>
      <c r="P494" s="32" t="str">
        <f ca="1">IF(L494="","",N494*(1/(INDIRECT($L494))/INDEX('Fixed inputs'!$D$81:$D$85,MATCH($C494,'Fixed inputs'!$B$81:$B$85,0))))</f>
        <v/>
      </c>
      <c r="Q494" s="33">
        <f t="shared" ca="1" si="90"/>
        <v>0.97530864197530864</v>
      </c>
      <c r="R494" s="8"/>
      <c r="V494" s="32"/>
    </row>
    <row r="495" spans="3:22" x14ac:dyDescent="0.6">
      <c r="C495" s="22" t="s">
        <v>8</v>
      </c>
      <c r="D495" s="23" t="s">
        <v>33</v>
      </c>
      <c r="E495" s="23">
        <f t="shared" si="106"/>
        <v>2019</v>
      </c>
      <c r="F495" s="24" t="str">
        <f t="shared" si="106"/>
        <v>Q4</v>
      </c>
      <c r="G495" s="29" t="s">
        <v>61</v>
      </c>
      <c r="H495" s="5" t="s">
        <v>90</v>
      </c>
      <c r="I495" s="5" t="s">
        <v>49</v>
      </c>
      <c r="J495" s="38">
        <v>39.5</v>
      </c>
      <c r="K495" s="29"/>
      <c r="N495" s="38"/>
      <c r="O495" s="31">
        <f ca="1">IF(H495="","",J495*(1/INDIRECT($H495))/INDEX('Fixed inputs'!$D$81:$D$85,MATCH($C495,'Fixed inputs'!$B$81:$B$85,0)))</f>
        <v>0.97530864197530864</v>
      </c>
      <c r="P495" s="32" t="str">
        <f ca="1">IF(L495="","",N495*(1/(INDIRECT($L495))/INDEX('Fixed inputs'!$D$81:$D$85,MATCH($C495,'Fixed inputs'!$B$81:$B$85,0))))</f>
        <v/>
      </c>
      <c r="Q495" s="33">
        <f t="shared" ca="1" si="90"/>
        <v>0.97530864197530864</v>
      </c>
      <c r="R495" s="8"/>
      <c r="V495" s="32"/>
    </row>
    <row r="496" spans="3:22" x14ac:dyDescent="0.6">
      <c r="C496" s="22" t="s">
        <v>8</v>
      </c>
      <c r="D496" s="23" t="s">
        <v>33</v>
      </c>
      <c r="E496" s="23">
        <f t="shared" si="106"/>
        <v>2020</v>
      </c>
      <c r="F496" s="24" t="str">
        <f t="shared" si="106"/>
        <v>Q1</v>
      </c>
      <c r="G496" s="29" t="s">
        <v>61</v>
      </c>
      <c r="H496" s="5" t="s">
        <v>90</v>
      </c>
      <c r="I496" s="5" t="s">
        <v>49</v>
      </c>
      <c r="J496" s="38">
        <v>39.5</v>
      </c>
      <c r="K496" s="29"/>
      <c r="N496" s="38"/>
      <c r="O496" s="31">
        <f ca="1">IF(H496="","",J496*(1/INDIRECT($H496))/INDEX('Fixed inputs'!$D$81:$D$85,MATCH($C496,'Fixed inputs'!$B$81:$B$85,0)))</f>
        <v>0.97530864197530864</v>
      </c>
      <c r="P496" s="32" t="str">
        <f ca="1">IF(L496="","",N496*(1/(INDIRECT($L496))/INDEX('Fixed inputs'!$D$81:$D$85,MATCH($C496,'Fixed inputs'!$B$81:$B$85,0))))</f>
        <v/>
      </c>
      <c r="Q496" s="33">
        <f t="shared" ca="1" si="90"/>
        <v>0.97530864197530864</v>
      </c>
      <c r="R496" s="8"/>
      <c r="V496" s="32"/>
    </row>
    <row r="497" spans="3:22" x14ac:dyDescent="0.6">
      <c r="C497" s="22" t="s">
        <v>8</v>
      </c>
      <c r="D497" s="23" t="s">
        <v>33</v>
      </c>
      <c r="E497" s="23">
        <f t="shared" si="106"/>
        <v>2020</v>
      </c>
      <c r="F497" s="24" t="str">
        <f t="shared" si="106"/>
        <v>Q2</v>
      </c>
      <c r="G497" s="29" t="s">
        <v>61</v>
      </c>
      <c r="H497" s="5" t="s">
        <v>90</v>
      </c>
      <c r="I497" s="5" t="s">
        <v>49</v>
      </c>
      <c r="J497" s="38">
        <v>39.5</v>
      </c>
      <c r="K497" s="29"/>
      <c r="N497" s="38"/>
      <c r="O497" s="31">
        <f ca="1">IF(H497="","",J497*(1/INDIRECT($H497))/INDEX('Fixed inputs'!$D$81:$D$85,MATCH($C497,'Fixed inputs'!$B$81:$B$85,0)))</f>
        <v>0.97530864197530864</v>
      </c>
      <c r="P497" s="32" t="str">
        <f ca="1">IF(L497="","",N497*(1/(INDIRECT($L497))/INDEX('Fixed inputs'!$D$81:$D$85,MATCH($C497,'Fixed inputs'!$B$81:$B$85,0))))</f>
        <v/>
      </c>
      <c r="Q497" s="33">
        <f t="shared" ca="1" si="90"/>
        <v>0.97530864197530864</v>
      </c>
      <c r="R497" s="8"/>
      <c r="V497" s="32"/>
    </row>
    <row r="498" spans="3:22" x14ac:dyDescent="0.6">
      <c r="C498" s="22" t="s">
        <v>8</v>
      </c>
      <c r="D498" s="23" t="s">
        <v>33</v>
      </c>
      <c r="E498" s="23">
        <f t="shared" si="106"/>
        <v>2020</v>
      </c>
      <c r="F498" s="24" t="str">
        <f t="shared" si="106"/>
        <v>Q3</v>
      </c>
      <c r="G498" s="29" t="s">
        <v>61</v>
      </c>
      <c r="H498" s="5" t="s">
        <v>90</v>
      </c>
      <c r="I498" s="5" t="s">
        <v>49</v>
      </c>
      <c r="J498" s="38">
        <v>39.5</v>
      </c>
      <c r="K498" s="29"/>
      <c r="N498" s="38"/>
      <c r="O498" s="31">
        <f ca="1">IF(H498="","",J498*(1/INDIRECT($H498))/INDEX('Fixed inputs'!$D$81:$D$85,MATCH($C498,'Fixed inputs'!$B$81:$B$85,0)))</f>
        <v>0.97530864197530864</v>
      </c>
      <c r="P498" s="32" t="str">
        <f ca="1">IF(L498="","",N498*(1/(INDIRECT($L498))/INDEX('Fixed inputs'!$D$81:$D$85,MATCH($C498,'Fixed inputs'!$B$81:$B$85,0))))</f>
        <v/>
      </c>
      <c r="Q498" s="33">
        <f t="shared" ca="1" si="90"/>
        <v>0.97530864197530864</v>
      </c>
      <c r="R498" s="8"/>
      <c r="V498" s="32"/>
    </row>
    <row r="499" spans="3:22" x14ac:dyDescent="0.6">
      <c r="C499" s="22" t="s">
        <v>8</v>
      </c>
      <c r="D499" s="23" t="s">
        <v>33</v>
      </c>
      <c r="E499" s="23">
        <f t="shared" si="106"/>
        <v>2020</v>
      </c>
      <c r="F499" s="24" t="str">
        <f t="shared" si="106"/>
        <v>Q4</v>
      </c>
      <c r="G499" s="29" t="s">
        <v>61</v>
      </c>
      <c r="H499" s="5" t="s">
        <v>90</v>
      </c>
      <c r="I499" s="5" t="s">
        <v>49</v>
      </c>
      <c r="J499" s="38">
        <v>39.5</v>
      </c>
      <c r="K499" s="29"/>
      <c r="N499" s="38"/>
      <c r="O499" s="31">
        <f ca="1">IF(H499="","",J499*(1/INDIRECT($H499))/INDEX('Fixed inputs'!$D$81:$D$85,MATCH($C499,'Fixed inputs'!$B$81:$B$85,0)))</f>
        <v>0.97530864197530864</v>
      </c>
      <c r="P499" s="32" t="str">
        <f ca="1">IF(L499="","",N499*(1/(INDIRECT($L499))/INDEX('Fixed inputs'!$D$81:$D$85,MATCH($C499,'Fixed inputs'!$B$81:$B$85,0))))</f>
        <v/>
      </c>
      <c r="Q499" s="33">
        <f t="shared" ca="1" si="90"/>
        <v>0.97530864197530864</v>
      </c>
      <c r="R499" s="8"/>
      <c r="V499" s="32"/>
    </row>
    <row r="500" spans="3:22" x14ac:dyDescent="0.6">
      <c r="C500" s="22" t="s">
        <v>8</v>
      </c>
      <c r="D500" s="23" t="s">
        <v>33</v>
      </c>
      <c r="E500" s="23">
        <f t="shared" si="106"/>
        <v>2021</v>
      </c>
      <c r="F500" s="24" t="str">
        <f t="shared" si="106"/>
        <v>Q1</v>
      </c>
      <c r="G500" s="29" t="s">
        <v>61</v>
      </c>
      <c r="H500" s="5" t="s">
        <v>90</v>
      </c>
      <c r="I500" s="5" t="s">
        <v>49</v>
      </c>
      <c r="J500" s="38">
        <v>39.5</v>
      </c>
      <c r="K500" s="29"/>
      <c r="N500" s="38"/>
      <c r="O500" s="31">
        <f ca="1">IF(H500="","",J500*(1/INDIRECT($H500))/INDEX('Fixed inputs'!$D$81:$D$85,MATCH($C500,'Fixed inputs'!$B$81:$B$85,0)))</f>
        <v>0.97530864197530864</v>
      </c>
      <c r="P500" s="32" t="str">
        <f ca="1">IF(L500="","",N500*(1/(INDIRECT($L500))/INDEX('Fixed inputs'!$D$81:$D$85,MATCH($C500,'Fixed inputs'!$B$81:$B$85,0))))</f>
        <v/>
      </c>
      <c r="Q500" s="33">
        <f t="shared" ca="1" si="90"/>
        <v>0.97530864197530864</v>
      </c>
      <c r="R500" s="8"/>
      <c r="V500" s="32"/>
    </row>
    <row r="501" spans="3:22" x14ac:dyDescent="0.6">
      <c r="C501" s="22" t="s">
        <v>8</v>
      </c>
      <c r="D501" s="23" t="s">
        <v>33</v>
      </c>
      <c r="E501" s="23">
        <f t="shared" si="106"/>
        <v>2021</v>
      </c>
      <c r="F501" s="24" t="str">
        <f t="shared" si="106"/>
        <v>Q2</v>
      </c>
      <c r="G501" s="29" t="s">
        <v>61</v>
      </c>
      <c r="H501" s="5" t="s">
        <v>90</v>
      </c>
      <c r="I501" s="5" t="s">
        <v>49</v>
      </c>
      <c r="J501" s="38">
        <v>39.5</v>
      </c>
      <c r="K501" s="29"/>
      <c r="N501" s="38"/>
      <c r="O501" s="31">
        <f ca="1">IF(H501="","",J501*(1/INDIRECT($H501))/INDEX('Fixed inputs'!$D$81:$D$85,MATCH($C501,'Fixed inputs'!$B$81:$B$85,0)))</f>
        <v>0.97530864197530864</v>
      </c>
      <c r="P501" s="32" t="str">
        <f ca="1">IF(L501="","",N501*(1/(INDIRECT($L501))/INDEX('Fixed inputs'!$D$81:$D$85,MATCH($C501,'Fixed inputs'!$B$81:$B$85,0))))</f>
        <v/>
      </c>
      <c r="Q501" s="33">
        <f t="shared" ca="1" si="90"/>
        <v>0.97530864197530864</v>
      </c>
      <c r="R501" s="8"/>
      <c r="V501" s="32"/>
    </row>
    <row r="502" spans="3:22" x14ac:dyDescent="0.6">
      <c r="C502" s="22" t="s">
        <v>8</v>
      </c>
      <c r="D502" s="23" t="s">
        <v>33</v>
      </c>
      <c r="E502" s="23">
        <f t="shared" si="106"/>
        <v>2021</v>
      </c>
      <c r="F502" s="24" t="str">
        <f t="shared" si="106"/>
        <v>Q3</v>
      </c>
      <c r="G502" s="29" t="s">
        <v>61</v>
      </c>
      <c r="H502" s="5" t="s">
        <v>90</v>
      </c>
      <c r="I502" s="5" t="s">
        <v>49</v>
      </c>
      <c r="J502" s="38">
        <v>39.5</v>
      </c>
      <c r="K502" s="29"/>
      <c r="N502" s="38"/>
      <c r="O502" s="31">
        <f ca="1">IF(H502="","",J502*(1/INDIRECT($H502))/INDEX('Fixed inputs'!$D$81:$D$85,MATCH($C502,'Fixed inputs'!$B$81:$B$85,0)))</f>
        <v>0.97530864197530864</v>
      </c>
      <c r="P502" s="32" t="str">
        <f ca="1">IF(L502="","",N502*(1/(INDIRECT($L502))/INDEX('Fixed inputs'!$D$81:$D$85,MATCH($C502,'Fixed inputs'!$B$81:$B$85,0))))</f>
        <v/>
      </c>
      <c r="Q502" s="33">
        <f t="shared" ca="1" si="90"/>
        <v>0.97530864197530864</v>
      </c>
      <c r="R502" s="8"/>
      <c r="V502" s="32"/>
    </row>
    <row r="503" spans="3:22" x14ac:dyDescent="0.6">
      <c r="C503" s="22" t="s">
        <v>8</v>
      </c>
      <c r="D503" s="23" t="s">
        <v>33</v>
      </c>
      <c r="E503" s="23">
        <f t="shared" ref="E503:F522" si="107">E435</f>
        <v>2021</v>
      </c>
      <c r="F503" s="24" t="str">
        <f t="shared" si="107"/>
        <v>Q4</v>
      </c>
      <c r="G503" s="29" t="s">
        <v>61</v>
      </c>
      <c r="H503" s="5" t="s">
        <v>90</v>
      </c>
      <c r="I503" s="5" t="s">
        <v>49</v>
      </c>
      <c r="J503" s="38">
        <v>39.5</v>
      </c>
      <c r="K503" s="29"/>
      <c r="N503" s="38"/>
      <c r="O503" s="31">
        <f ca="1">IF(H503="","",J503*(1/INDIRECT($H503))/INDEX('Fixed inputs'!$D$81:$D$85,MATCH($C503,'Fixed inputs'!$B$81:$B$85,0)))</f>
        <v>0.97530864197530864</v>
      </c>
      <c r="P503" s="32" t="str">
        <f ca="1">IF(L503="","",N503*(1/(INDIRECT($L503))/INDEX('Fixed inputs'!$D$81:$D$85,MATCH($C503,'Fixed inputs'!$B$81:$B$85,0))))</f>
        <v/>
      </c>
      <c r="Q503" s="33">
        <f t="shared" ca="1" si="90"/>
        <v>0.97530864197530864</v>
      </c>
      <c r="R503" s="8"/>
      <c r="V503" s="32"/>
    </row>
    <row r="504" spans="3:22" x14ac:dyDescent="0.6">
      <c r="C504" s="22" t="s">
        <v>8</v>
      </c>
      <c r="D504" s="23" t="s">
        <v>33</v>
      </c>
      <c r="E504" s="23">
        <f t="shared" si="107"/>
        <v>2022</v>
      </c>
      <c r="F504" s="24" t="str">
        <f t="shared" si="107"/>
        <v>Q1</v>
      </c>
      <c r="G504" s="29" t="s">
        <v>61</v>
      </c>
      <c r="H504" s="5" t="s">
        <v>90</v>
      </c>
      <c r="I504" s="5" t="s">
        <v>49</v>
      </c>
      <c r="J504" s="38">
        <v>39.5</v>
      </c>
      <c r="K504" s="29"/>
      <c r="N504" s="38"/>
      <c r="O504" s="31">
        <f ca="1">IF(H504="","",J504*(1/INDIRECT($H504))/INDEX('Fixed inputs'!$D$81:$D$85,MATCH($C504,'Fixed inputs'!$B$81:$B$85,0)))</f>
        <v>0.97530864197530864</v>
      </c>
      <c r="P504" s="32" t="str">
        <f ca="1">IF(L504="","",N504*(1/(INDIRECT($L504))/INDEX('Fixed inputs'!$D$81:$D$85,MATCH($C504,'Fixed inputs'!$B$81:$B$85,0))))</f>
        <v/>
      </c>
      <c r="Q504" s="33">
        <f t="shared" ca="1" si="90"/>
        <v>0.97530864197530864</v>
      </c>
      <c r="R504" s="8"/>
      <c r="V504" s="32"/>
    </row>
    <row r="505" spans="3:22" x14ac:dyDescent="0.6">
      <c r="C505" s="22" t="s">
        <v>8</v>
      </c>
      <c r="D505" s="23" t="s">
        <v>33</v>
      </c>
      <c r="E505" s="23">
        <f t="shared" si="107"/>
        <v>2022</v>
      </c>
      <c r="F505" s="24" t="str">
        <f t="shared" si="107"/>
        <v>Q2</v>
      </c>
      <c r="G505" s="29" t="s">
        <v>61</v>
      </c>
      <c r="H505" s="5" t="s">
        <v>90</v>
      </c>
      <c r="I505" s="5" t="s">
        <v>49</v>
      </c>
      <c r="J505" s="38">
        <v>39.5</v>
      </c>
      <c r="K505" s="29"/>
      <c r="N505" s="38"/>
      <c r="O505" s="31">
        <f ca="1">IF(H505="","",J505*(1/INDIRECT($H505))/INDEX('Fixed inputs'!$D$81:$D$85,MATCH($C505,'Fixed inputs'!$B$81:$B$85,0)))</f>
        <v>0.97530864197530864</v>
      </c>
      <c r="P505" s="32" t="str">
        <f ca="1">IF(L505="","",N505*(1/(INDIRECT($L505))/INDEX('Fixed inputs'!$D$81:$D$85,MATCH($C505,'Fixed inputs'!$B$81:$B$85,0))))</f>
        <v/>
      </c>
      <c r="Q505" s="33">
        <f t="shared" ca="1" si="90"/>
        <v>0.97530864197530864</v>
      </c>
      <c r="R505" s="8"/>
      <c r="V505" s="32"/>
    </row>
    <row r="506" spans="3:22" x14ac:dyDescent="0.6">
      <c r="C506" s="22" t="s">
        <v>8</v>
      </c>
      <c r="D506" s="23" t="s">
        <v>33</v>
      </c>
      <c r="E506" s="23">
        <f t="shared" si="107"/>
        <v>2022</v>
      </c>
      <c r="F506" s="24" t="str">
        <f t="shared" si="107"/>
        <v>Q3</v>
      </c>
      <c r="G506" s="29" t="s">
        <v>61</v>
      </c>
      <c r="H506" s="5" t="s">
        <v>90</v>
      </c>
      <c r="I506" s="5" t="s">
        <v>49</v>
      </c>
      <c r="J506" s="38">
        <v>39.5</v>
      </c>
      <c r="K506" s="29"/>
      <c r="N506" s="38"/>
      <c r="O506" s="31">
        <f ca="1">IF(H506="","",J506*(1/INDIRECT($H506))/INDEX('Fixed inputs'!$D$81:$D$85,MATCH($C506,'Fixed inputs'!$B$81:$B$85,0)))</f>
        <v>0.97530864197530864</v>
      </c>
      <c r="P506" s="32" t="str">
        <f ca="1">IF(L506="","",N506*(1/(INDIRECT($L506))/INDEX('Fixed inputs'!$D$81:$D$85,MATCH($C506,'Fixed inputs'!$B$81:$B$85,0))))</f>
        <v/>
      </c>
      <c r="Q506" s="33">
        <f t="shared" ca="1" si="90"/>
        <v>0.97530864197530864</v>
      </c>
      <c r="R506" s="8"/>
      <c r="V506" s="32"/>
    </row>
    <row r="507" spans="3:22" x14ac:dyDescent="0.6">
      <c r="C507" s="22" t="s">
        <v>8</v>
      </c>
      <c r="D507" s="23" t="s">
        <v>33</v>
      </c>
      <c r="E507" s="23">
        <f t="shared" si="107"/>
        <v>2022</v>
      </c>
      <c r="F507" s="24" t="str">
        <f t="shared" si="107"/>
        <v>Q4</v>
      </c>
      <c r="G507" s="29" t="s">
        <v>61</v>
      </c>
      <c r="H507" s="5" t="s">
        <v>90</v>
      </c>
      <c r="I507" s="5" t="s">
        <v>49</v>
      </c>
      <c r="J507" s="38">
        <v>39.5</v>
      </c>
      <c r="K507" s="29"/>
      <c r="N507" s="38"/>
      <c r="O507" s="31">
        <f ca="1">IF(H507="","",J507*(1/INDIRECT($H507))/INDEX('Fixed inputs'!$D$81:$D$85,MATCH($C507,'Fixed inputs'!$B$81:$B$85,0)))</f>
        <v>0.97530864197530864</v>
      </c>
      <c r="P507" s="32" t="str">
        <f ca="1">IF(L507="","",N507*(1/(INDIRECT($L507))/INDEX('Fixed inputs'!$D$81:$D$85,MATCH($C507,'Fixed inputs'!$B$81:$B$85,0))))</f>
        <v/>
      </c>
      <c r="Q507" s="33">
        <f t="shared" ca="1" si="90"/>
        <v>0.97530864197530864</v>
      </c>
      <c r="R507" s="8"/>
      <c r="V507" s="32"/>
    </row>
    <row r="508" spans="3:22" x14ac:dyDescent="0.6">
      <c r="C508" s="22" t="s">
        <v>8</v>
      </c>
      <c r="D508" s="23" t="s">
        <v>33</v>
      </c>
      <c r="E508" s="23">
        <f t="shared" si="107"/>
        <v>2023</v>
      </c>
      <c r="F508" s="24" t="str">
        <f t="shared" si="107"/>
        <v>Q1</v>
      </c>
      <c r="G508" s="29" t="s">
        <v>61</v>
      </c>
      <c r="H508" s="5" t="s">
        <v>90</v>
      </c>
      <c r="I508" s="5" t="s">
        <v>49</v>
      </c>
      <c r="J508" s="38">
        <v>39.5</v>
      </c>
      <c r="K508" s="29"/>
      <c r="N508" s="38"/>
      <c r="O508" s="31">
        <f ca="1">IF(H508="","",J508*(1/INDIRECT($H508))/INDEX('Fixed inputs'!$D$81:$D$85,MATCH($C508,'Fixed inputs'!$B$81:$B$85,0)))</f>
        <v>0.97530864197530864</v>
      </c>
      <c r="P508" s="32" t="str">
        <f ca="1">IF(L508="","",N508*(1/(INDIRECT($L508))/INDEX('Fixed inputs'!$D$81:$D$85,MATCH($C508,'Fixed inputs'!$B$81:$B$85,0))))</f>
        <v/>
      </c>
      <c r="Q508" s="33">
        <f t="shared" ca="1" si="90"/>
        <v>0.97530864197530864</v>
      </c>
      <c r="R508" s="8"/>
      <c r="V508" s="32"/>
    </row>
    <row r="509" spans="3:22" x14ac:dyDescent="0.6">
      <c r="C509" s="22" t="s">
        <v>8</v>
      </c>
      <c r="D509" s="23" t="s">
        <v>33</v>
      </c>
      <c r="E509" s="23">
        <f t="shared" si="107"/>
        <v>2023</v>
      </c>
      <c r="F509" s="24" t="str">
        <f t="shared" si="107"/>
        <v>Q2</v>
      </c>
      <c r="G509" s="29" t="s">
        <v>61</v>
      </c>
      <c r="H509" s="5" t="s">
        <v>90</v>
      </c>
      <c r="I509" s="5" t="s">
        <v>49</v>
      </c>
      <c r="J509" s="38">
        <v>39.5</v>
      </c>
      <c r="K509" s="29"/>
      <c r="N509" s="38"/>
      <c r="O509" s="31">
        <f ca="1">IF(H509="","",J509*(1/INDIRECT($H509))/INDEX('Fixed inputs'!$D$81:$D$85,MATCH($C509,'Fixed inputs'!$B$81:$B$85,0)))</f>
        <v>0.97530864197530864</v>
      </c>
      <c r="P509" s="32" t="str">
        <f ca="1">IF(L509="","",N509*(1/(INDIRECT($L509))/INDEX('Fixed inputs'!$D$81:$D$85,MATCH($C509,'Fixed inputs'!$B$81:$B$85,0))))</f>
        <v/>
      </c>
      <c r="Q509" s="33">
        <f t="shared" ca="1" si="90"/>
        <v>0.97530864197530864</v>
      </c>
      <c r="R509" s="8"/>
      <c r="V509" s="32"/>
    </row>
    <row r="510" spans="3:22" x14ac:dyDescent="0.6">
      <c r="C510" s="22" t="s">
        <v>8</v>
      </c>
      <c r="D510" s="23" t="s">
        <v>33</v>
      </c>
      <c r="E510" s="23">
        <f t="shared" si="107"/>
        <v>2023</v>
      </c>
      <c r="F510" s="24" t="str">
        <f t="shared" si="107"/>
        <v>Q3</v>
      </c>
      <c r="G510" s="29" t="s">
        <v>61</v>
      </c>
      <c r="H510" s="5" t="s">
        <v>90</v>
      </c>
      <c r="I510" s="5" t="s">
        <v>49</v>
      </c>
      <c r="J510" s="38">
        <v>39.5</v>
      </c>
      <c r="K510" s="29"/>
      <c r="N510" s="38"/>
      <c r="O510" s="31">
        <f ca="1">IF(H510="","",J510*(1/INDIRECT($H510))/INDEX('Fixed inputs'!$D$81:$D$85,MATCH($C510,'Fixed inputs'!$B$81:$B$85,0)))</f>
        <v>0.97530864197530864</v>
      </c>
      <c r="P510" s="32" t="str">
        <f ca="1">IF(L510="","",N510*(1/(INDIRECT($L510))/INDEX('Fixed inputs'!$D$81:$D$85,MATCH($C510,'Fixed inputs'!$B$81:$B$85,0))))</f>
        <v/>
      </c>
      <c r="Q510" s="33">
        <f t="shared" ca="1" si="90"/>
        <v>0.97530864197530864</v>
      </c>
      <c r="R510" s="8"/>
      <c r="V510" s="32"/>
    </row>
    <row r="511" spans="3:22" x14ac:dyDescent="0.6">
      <c r="C511" s="22" t="s">
        <v>8</v>
      </c>
      <c r="D511" s="23" t="s">
        <v>33</v>
      </c>
      <c r="E511" s="23">
        <f t="shared" si="107"/>
        <v>2023</v>
      </c>
      <c r="F511" s="24" t="str">
        <f t="shared" si="107"/>
        <v>Q4</v>
      </c>
      <c r="G511" s="29" t="s">
        <v>61</v>
      </c>
      <c r="H511" s="5" t="s">
        <v>90</v>
      </c>
      <c r="I511" s="5" t="s">
        <v>49</v>
      </c>
      <c r="J511" s="38">
        <v>39.5</v>
      </c>
      <c r="K511" s="29"/>
      <c r="N511" s="38"/>
      <c r="O511" s="31">
        <f ca="1">IF(H511="","",J511*(1/INDIRECT($H511))/INDEX('Fixed inputs'!$D$81:$D$85,MATCH($C511,'Fixed inputs'!$B$81:$B$85,0)))</f>
        <v>0.97530864197530864</v>
      </c>
      <c r="P511" s="32" t="str">
        <f ca="1">IF(L511="","",N511*(1/(INDIRECT($L511))/INDEX('Fixed inputs'!$D$81:$D$85,MATCH($C511,'Fixed inputs'!$B$81:$B$85,0))))</f>
        <v/>
      </c>
      <c r="Q511" s="33">
        <f t="shared" ca="1" si="90"/>
        <v>0.97530864197530864</v>
      </c>
      <c r="R511" s="8"/>
      <c r="V511" s="32"/>
    </row>
    <row r="512" spans="3:22" x14ac:dyDescent="0.6">
      <c r="C512" s="22" t="s">
        <v>8</v>
      </c>
      <c r="D512" s="23" t="s">
        <v>33</v>
      </c>
      <c r="E512" s="23">
        <f t="shared" si="107"/>
        <v>2024</v>
      </c>
      <c r="F512" s="24" t="str">
        <f t="shared" si="107"/>
        <v>Q1</v>
      </c>
      <c r="G512" s="29" t="s">
        <v>61</v>
      </c>
      <c r="H512" s="5" t="s">
        <v>90</v>
      </c>
      <c r="I512" s="5" t="s">
        <v>49</v>
      </c>
      <c r="J512" s="38">
        <v>39.5</v>
      </c>
      <c r="K512" s="29"/>
      <c r="N512" s="38"/>
      <c r="O512" s="31">
        <f ca="1">IF(H512="","",J512*(1/INDIRECT($H512))/INDEX('Fixed inputs'!$D$81:$D$85,MATCH($C512,'Fixed inputs'!$B$81:$B$85,0)))</f>
        <v>0.97530864197530864</v>
      </c>
      <c r="P512" s="32" t="str">
        <f ca="1">IF(L512="","",N512*(1/(INDIRECT($L512))/INDEX('Fixed inputs'!$D$81:$D$85,MATCH($C512,'Fixed inputs'!$B$81:$B$85,0))))</f>
        <v/>
      </c>
      <c r="Q512" s="33">
        <f t="shared" ca="1" si="90"/>
        <v>0.97530864197530864</v>
      </c>
      <c r="R512" s="8"/>
      <c r="V512" s="32"/>
    </row>
    <row r="513" spans="3:22" x14ac:dyDescent="0.6">
      <c r="C513" s="22" t="s">
        <v>8</v>
      </c>
      <c r="D513" s="23" t="s">
        <v>33</v>
      </c>
      <c r="E513" s="23">
        <f t="shared" si="107"/>
        <v>2024</v>
      </c>
      <c r="F513" s="24" t="str">
        <f t="shared" si="107"/>
        <v>Q2</v>
      </c>
      <c r="G513" s="29" t="s">
        <v>61</v>
      </c>
      <c r="H513" s="5" t="s">
        <v>90</v>
      </c>
      <c r="I513" s="5" t="s">
        <v>49</v>
      </c>
      <c r="J513" s="38">
        <v>39.5</v>
      </c>
      <c r="K513" s="29"/>
      <c r="N513" s="38"/>
      <c r="O513" s="31">
        <f ca="1">IF(H513="","",J513*(1/INDIRECT($H513))/INDEX('Fixed inputs'!$D$81:$D$85,MATCH($C513,'Fixed inputs'!$B$81:$B$85,0)))</f>
        <v>0.97530864197530864</v>
      </c>
      <c r="P513" s="32" t="str">
        <f ca="1">IF(L513="","",N513*(1/(INDIRECT($L513))/INDEX('Fixed inputs'!$D$81:$D$85,MATCH($C513,'Fixed inputs'!$B$81:$B$85,0))))</f>
        <v/>
      </c>
      <c r="Q513" s="33">
        <f t="shared" ca="1" si="90"/>
        <v>0.97530864197530864</v>
      </c>
      <c r="R513" s="8"/>
      <c r="V513" s="32"/>
    </row>
    <row r="514" spans="3:22" x14ac:dyDescent="0.6">
      <c r="C514" s="22" t="s">
        <v>8</v>
      </c>
      <c r="D514" s="23" t="s">
        <v>33</v>
      </c>
      <c r="E514" s="23">
        <f t="shared" si="107"/>
        <v>2024</v>
      </c>
      <c r="F514" s="24" t="str">
        <f t="shared" si="107"/>
        <v>Q3</v>
      </c>
      <c r="G514" s="29" t="s">
        <v>61</v>
      </c>
      <c r="H514" s="5" t="s">
        <v>90</v>
      </c>
      <c r="I514" s="5" t="s">
        <v>49</v>
      </c>
      <c r="J514" s="38">
        <v>39.5</v>
      </c>
      <c r="K514" s="29"/>
      <c r="N514" s="38"/>
      <c r="O514" s="31">
        <f ca="1">IF(H514="","",J514*(1/INDIRECT($H514))/INDEX('Fixed inputs'!$D$81:$D$85,MATCH($C514,'Fixed inputs'!$B$81:$B$85,0)))</f>
        <v>0.97530864197530864</v>
      </c>
      <c r="P514" s="32" t="str">
        <f ca="1">IF(L514="","",N514*(1/(INDIRECT($L514))/INDEX('Fixed inputs'!$D$81:$D$85,MATCH($C514,'Fixed inputs'!$B$81:$B$85,0))))</f>
        <v/>
      </c>
      <c r="Q514" s="33">
        <f t="shared" ca="1" si="90"/>
        <v>0.97530864197530864</v>
      </c>
      <c r="R514" s="8"/>
      <c r="V514" s="32"/>
    </row>
    <row r="515" spans="3:22" x14ac:dyDescent="0.6">
      <c r="C515" s="22" t="s">
        <v>8</v>
      </c>
      <c r="D515" s="23" t="s">
        <v>33</v>
      </c>
      <c r="E515" s="23">
        <f t="shared" si="107"/>
        <v>2024</v>
      </c>
      <c r="F515" s="24" t="str">
        <f t="shared" si="107"/>
        <v>Q4</v>
      </c>
      <c r="G515" s="29" t="s">
        <v>61</v>
      </c>
      <c r="H515" s="5" t="s">
        <v>90</v>
      </c>
      <c r="I515" s="5" t="s">
        <v>49</v>
      </c>
      <c r="J515" s="38">
        <v>39.5</v>
      </c>
      <c r="K515" s="29"/>
      <c r="N515" s="38"/>
      <c r="O515" s="31">
        <f ca="1">IF(H515="","",J515*(1/INDIRECT($H515))/INDEX('Fixed inputs'!$D$81:$D$85,MATCH($C515,'Fixed inputs'!$B$81:$B$85,0)))</f>
        <v>0.97530864197530864</v>
      </c>
      <c r="P515" s="32" t="str">
        <f ca="1">IF(L515="","",N515*(1/(INDIRECT($L515))/INDEX('Fixed inputs'!$D$81:$D$85,MATCH($C515,'Fixed inputs'!$B$81:$B$85,0))))</f>
        <v/>
      </c>
      <c r="Q515" s="33">
        <f t="shared" ca="1" si="90"/>
        <v>0.97530864197530864</v>
      </c>
      <c r="R515" s="8"/>
      <c r="V515" s="32"/>
    </row>
    <row r="516" spans="3:22" x14ac:dyDescent="0.6">
      <c r="C516" s="22" t="s">
        <v>8</v>
      </c>
      <c r="D516" s="23" t="s">
        <v>33</v>
      </c>
      <c r="E516" s="23">
        <f t="shared" si="107"/>
        <v>2025</v>
      </c>
      <c r="F516" s="24" t="str">
        <f t="shared" si="107"/>
        <v>Q1</v>
      </c>
      <c r="G516" s="29" t="s">
        <v>61</v>
      </c>
      <c r="H516" s="5" t="s">
        <v>90</v>
      </c>
      <c r="I516" s="5" t="s">
        <v>49</v>
      </c>
      <c r="J516" s="38">
        <v>39.5</v>
      </c>
      <c r="K516" s="29"/>
      <c r="N516" s="38"/>
      <c r="O516" s="31">
        <f ca="1">IF(H516="","",J516*(1/INDIRECT($H516))/INDEX('Fixed inputs'!$D$81:$D$85,MATCH($C516,'Fixed inputs'!$B$81:$B$85,0)))</f>
        <v>0.97530864197530864</v>
      </c>
      <c r="P516" s="32" t="str">
        <f ca="1">IF(L516="","",N516*(1/(INDIRECT($L516))/INDEX('Fixed inputs'!$D$81:$D$85,MATCH($C516,'Fixed inputs'!$B$81:$B$85,0))))</f>
        <v/>
      </c>
      <c r="Q516" s="33">
        <f t="shared" ca="1" si="90"/>
        <v>0.97530864197530864</v>
      </c>
      <c r="R516" s="8"/>
      <c r="V516" s="32"/>
    </row>
    <row r="517" spans="3:22" x14ac:dyDescent="0.6">
      <c r="C517" s="22" t="s">
        <v>8</v>
      </c>
      <c r="D517" s="23" t="s">
        <v>33</v>
      </c>
      <c r="E517" s="23">
        <f t="shared" si="107"/>
        <v>2025</v>
      </c>
      <c r="F517" s="24" t="str">
        <f t="shared" si="107"/>
        <v>Q2</v>
      </c>
      <c r="G517" s="29" t="s">
        <v>61</v>
      </c>
      <c r="H517" s="5" t="s">
        <v>90</v>
      </c>
      <c r="I517" s="5" t="s">
        <v>49</v>
      </c>
      <c r="J517" s="38">
        <v>39.5</v>
      </c>
      <c r="K517" s="29"/>
      <c r="N517" s="38"/>
      <c r="O517" s="31">
        <f ca="1">IF(H517="","",J517*(1/INDIRECT($H517))/INDEX('Fixed inputs'!$D$81:$D$85,MATCH($C517,'Fixed inputs'!$B$81:$B$85,0)))</f>
        <v>0.97530864197530864</v>
      </c>
      <c r="P517" s="32" t="str">
        <f ca="1">IF(L517="","",N517*(1/(INDIRECT($L517))/INDEX('Fixed inputs'!$D$81:$D$85,MATCH($C517,'Fixed inputs'!$B$81:$B$85,0))))</f>
        <v/>
      </c>
      <c r="Q517" s="33">
        <f t="shared" ca="1" si="90"/>
        <v>0.97530864197530864</v>
      </c>
      <c r="R517" s="8"/>
      <c r="V517" s="32"/>
    </row>
    <row r="518" spans="3:22" x14ac:dyDescent="0.6">
      <c r="C518" s="22" t="s">
        <v>8</v>
      </c>
      <c r="D518" s="23" t="s">
        <v>33</v>
      </c>
      <c r="E518" s="23">
        <f t="shared" si="107"/>
        <v>2025</v>
      </c>
      <c r="F518" s="24" t="str">
        <f t="shared" si="107"/>
        <v>Q3</v>
      </c>
      <c r="G518" s="29" t="s">
        <v>61</v>
      </c>
      <c r="H518" s="5" t="s">
        <v>90</v>
      </c>
      <c r="I518" s="5" t="s">
        <v>49</v>
      </c>
      <c r="J518" s="38">
        <v>39.5</v>
      </c>
      <c r="K518" s="29"/>
      <c r="N518" s="38"/>
      <c r="O518" s="31">
        <f ca="1">IF(H518="","",J518*(1/INDIRECT($H518))/INDEX('Fixed inputs'!$D$81:$D$85,MATCH($C518,'Fixed inputs'!$B$81:$B$85,0)))</f>
        <v>0.97530864197530864</v>
      </c>
      <c r="P518" s="32" t="str">
        <f ca="1">IF(L518="","",N518*(1/(INDIRECT($L518))/INDEX('Fixed inputs'!$D$81:$D$85,MATCH($C518,'Fixed inputs'!$B$81:$B$85,0))))</f>
        <v/>
      </c>
      <c r="Q518" s="33">
        <f t="shared" ca="1" si="90"/>
        <v>0.97530864197530864</v>
      </c>
      <c r="R518" s="8"/>
      <c r="V518" s="32"/>
    </row>
    <row r="519" spans="3:22" x14ac:dyDescent="0.6">
      <c r="C519" s="22" t="s">
        <v>8</v>
      </c>
      <c r="D519" s="23" t="s">
        <v>33</v>
      </c>
      <c r="E519" s="23">
        <f t="shared" si="107"/>
        <v>2025</v>
      </c>
      <c r="F519" s="24" t="str">
        <f t="shared" si="107"/>
        <v>Q4</v>
      </c>
      <c r="G519" s="29" t="s">
        <v>61</v>
      </c>
      <c r="H519" s="5" t="s">
        <v>90</v>
      </c>
      <c r="I519" s="5" t="s">
        <v>49</v>
      </c>
      <c r="J519" s="38">
        <v>39.5</v>
      </c>
      <c r="K519" s="29"/>
      <c r="N519" s="38"/>
      <c r="O519" s="31">
        <f ca="1">IF(H519="","",J519*(1/INDIRECT($H519))/INDEX('Fixed inputs'!$D$81:$D$85,MATCH($C519,'Fixed inputs'!$B$81:$B$85,0)))</f>
        <v>0.97530864197530864</v>
      </c>
      <c r="P519" s="32" t="str">
        <f ca="1">IF(L519="","",N519*(1/(INDIRECT($L519))/INDEX('Fixed inputs'!$D$81:$D$85,MATCH($C519,'Fixed inputs'!$B$81:$B$85,0))))</f>
        <v/>
      </c>
      <c r="Q519" s="33">
        <f t="shared" ref="Q519:Q582" ca="1" si="108">SUM(O519,P519)*IF(AND(D519="GB",C519="Gas",NOT(include_GB_GAS_transport)),0,1)</f>
        <v>0.97530864197530864</v>
      </c>
      <c r="R519" s="8"/>
      <c r="V519" s="32"/>
    </row>
    <row r="520" spans="3:22" x14ac:dyDescent="0.6">
      <c r="C520" s="22" t="s">
        <v>8</v>
      </c>
      <c r="D520" s="23" t="s">
        <v>33</v>
      </c>
      <c r="E520" s="23">
        <f t="shared" si="107"/>
        <v>2026</v>
      </c>
      <c r="F520" s="24" t="str">
        <f t="shared" si="107"/>
        <v>Q1</v>
      </c>
      <c r="G520" s="29" t="s">
        <v>61</v>
      </c>
      <c r="H520" s="5" t="s">
        <v>90</v>
      </c>
      <c r="I520" s="5" t="s">
        <v>49</v>
      </c>
      <c r="J520" s="38">
        <v>39.5</v>
      </c>
      <c r="K520" s="29"/>
      <c r="N520" s="38"/>
      <c r="O520" s="31">
        <f ca="1">IF(H520="","",J520*(1/INDIRECT($H520))/INDEX('Fixed inputs'!$D$81:$D$85,MATCH($C520,'Fixed inputs'!$B$81:$B$85,0)))</f>
        <v>0.97530864197530864</v>
      </c>
      <c r="P520" s="32" t="str">
        <f ca="1">IF(L520="","",N520*(1/(INDIRECT($L520))/INDEX('Fixed inputs'!$D$81:$D$85,MATCH($C520,'Fixed inputs'!$B$81:$B$85,0))))</f>
        <v/>
      </c>
      <c r="Q520" s="33">
        <f t="shared" ca="1" si="108"/>
        <v>0.97530864197530864</v>
      </c>
      <c r="R520" s="8"/>
      <c r="V520" s="32"/>
    </row>
    <row r="521" spans="3:22" x14ac:dyDescent="0.6">
      <c r="C521" s="22" t="s">
        <v>8</v>
      </c>
      <c r="D521" s="23" t="s">
        <v>33</v>
      </c>
      <c r="E521" s="23">
        <f t="shared" si="107"/>
        <v>2026</v>
      </c>
      <c r="F521" s="24" t="str">
        <f t="shared" si="107"/>
        <v>Q2</v>
      </c>
      <c r="G521" s="29" t="s">
        <v>61</v>
      </c>
      <c r="H521" s="5" t="s">
        <v>90</v>
      </c>
      <c r="I521" s="5" t="s">
        <v>49</v>
      </c>
      <c r="J521" s="38">
        <v>39.5</v>
      </c>
      <c r="K521" s="29"/>
      <c r="N521" s="38"/>
      <c r="O521" s="31">
        <f ca="1">IF(H521="","",J521*(1/INDIRECT($H521))/INDEX('Fixed inputs'!$D$81:$D$85,MATCH($C521,'Fixed inputs'!$B$81:$B$85,0)))</f>
        <v>0.97530864197530864</v>
      </c>
      <c r="P521" s="32" t="str">
        <f ca="1">IF(L521="","",N521*(1/(INDIRECT($L521))/INDEX('Fixed inputs'!$D$81:$D$85,MATCH($C521,'Fixed inputs'!$B$81:$B$85,0))))</f>
        <v/>
      </c>
      <c r="Q521" s="33">
        <f t="shared" ca="1" si="108"/>
        <v>0.97530864197530864</v>
      </c>
      <c r="R521" s="8"/>
      <c r="V521" s="32"/>
    </row>
    <row r="522" spans="3:22" x14ac:dyDescent="0.6">
      <c r="C522" s="22" t="s">
        <v>8</v>
      </c>
      <c r="D522" s="23" t="s">
        <v>33</v>
      </c>
      <c r="E522" s="23">
        <f t="shared" si="107"/>
        <v>2026</v>
      </c>
      <c r="F522" s="24" t="str">
        <f t="shared" si="107"/>
        <v>Q3</v>
      </c>
      <c r="G522" s="29" t="s">
        <v>61</v>
      </c>
      <c r="H522" s="5" t="s">
        <v>90</v>
      </c>
      <c r="I522" s="5" t="s">
        <v>49</v>
      </c>
      <c r="J522" s="38">
        <v>39.5</v>
      </c>
      <c r="K522" s="29"/>
      <c r="N522" s="38"/>
      <c r="O522" s="31">
        <f ca="1">IF(H522="","",J522*(1/INDIRECT($H522))/INDEX('Fixed inputs'!$D$81:$D$85,MATCH($C522,'Fixed inputs'!$B$81:$B$85,0)))</f>
        <v>0.97530864197530864</v>
      </c>
      <c r="P522" s="32" t="str">
        <f ca="1">IF(L522="","",N522*(1/(INDIRECT($L522))/INDEX('Fixed inputs'!$D$81:$D$85,MATCH($C522,'Fixed inputs'!$B$81:$B$85,0))))</f>
        <v/>
      </c>
      <c r="Q522" s="33">
        <f t="shared" ca="1" si="108"/>
        <v>0.97530864197530864</v>
      </c>
      <c r="R522" s="8"/>
      <c r="V522" s="32"/>
    </row>
    <row r="523" spans="3:22" x14ac:dyDescent="0.6">
      <c r="C523" s="22" t="s">
        <v>8</v>
      </c>
      <c r="D523" s="23" t="s">
        <v>33</v>
      </c>
      <c r="E523" s="23">
        <f t="shared" ref="E523:F534" si="109">E455</f>
        <v>2026</v>
      </c>
      <c r="F523" s="24" t="str">
        <f t="shared" si="109"/>
        <v>Q4</v>
      </c>
      <c r="G523" s="29" t="s">
        <v>61</v>
      </c>
      <c r="H523" s="5" t="s">
        <v>90</v>
      </c>
      <c r="I523" s="5" t="s">
        <v>49</v>
      </c>
      <c r="J523" s="38">
        <v>39.5</v>
      </c>
      <c r="K523" s="29"/>
      <c r="N523" s="38"/>
      <c r="O523" s="31">
        <f ca="1">IF(H523="","",J523*(1/INDIRECT($H523))/INDEX('Fixed inputs'!$D$81:$D$85,MATCH($C523,'Fixed inputs'!$B$81:$B$85,0)))</f>
        <v>0.97530864197530864</v>
      </c>
      <c r="P523" s="32" t="str">
        <f ca="1">IF(L523="","",N523*(1/(INDIRECT($L523))/INDEX('Fixed inputs'!$D$81:$D$85,MATCH($C523,'Fixed inputs'!$B$81:$B$85,0))))</f>
        <v/>
      </c>
      <c r="Q523" s="33">
        <f t="shared" ca="1" si="108"/>
        <v>0.97530864197530864</v>
      </c>
      <c r="R523" s="8"/>
      <c r="V523" s="32"/>
    </row>
    <row r="524" spans="3:22" x14ac:dyDescent="0.6">
      <c r="C524" s="22" t="s">
        <v>8</v>
      </c>
      <c r="D524" s="23" t="s">
        <v>33</v>
      </c>
      <c r="E524" s="23">
        <f t="shared" si="109"/>
        <v>2027</v>
      </c>
      <c r="F524" s="24" t="str">
        <f t="shared" si="109"/>
        <v>Q1</v>
      </c>
      <c r="G524" s="29" t="s">
        <v>61</v>
      </c>
      <c r="H524" s="5" t="s">
        <v>90</v>
      </c>
      <c r="I524" s="5" t="s">
        <v>49</v>
      </c>
      <c r="J524" s="38">
        <v>39.5</v>
      </c>
      <c r="K524" s="29"/>
      <c r="N524" s="38"/>
      <c r="O524" s="31">
        <f ca="1">IF(H524="","",J524*(1/INDIRECT($H524))/INDEX('Fixed inputs'!$D$81:$D$85,MATCH($C524,'Fixed inputs'!$B$81:$B$85,0)))</f>
        <v>0.97530864197530864</v>
      </c>
      <c r="P524" s="32" t="str">
        <f ca="1">IF(L524="","",N524*(1/(INDIRECT($L524))/INDEX('Fixed inputs'!$D$81:$D$85,MATCH($C524,'Fixed inputs'!$B$81:$B$85,0))))</f>
        <v/>
      </c>
      <c r="Q524" s="33">
        <f t="shared" ca="1" si="108"/>
        <v>0.97530864197530864</v>
      </c>
      <c r="R524" s="8"/>
      <c r="V524" s="32"/>
    </row>
    <row r="525" spans="3:22" x14ac:dyDescent="0.6">
      <c r="C525" s="22" t="s">
        <v>8</v>
      </c>
      <c r="D525" s="23" t="s">
        <v>33</v>
      </c>
      <c r="E525" s="23">
        <f t="shared" si="109"/>
        <v>2027</v>
      </c>
      <c r="F525" s="24" t="str">
        <f t="shared" si="109"/>
        <v>Q2</v>
      </c>
      <c r="G525" s="29" t="s">
        <v>61</v>
      </c>
      <c r="H525" s="5" t="s">
        <v>90</v>
      </c>
      <c r="I525" s="5" t="s">
        <v>49</v>
      </c>
      <c r="J525" s="38">
        <v>39.5</v>
      </c>
      <c r="K525" s="29"/>
      <c r="N525" s="38"/>
      <c r="O525" s="31">
        <f ca="1">IF(H525="","",J525*(1/INDIRECT($H525))/INDEX('Fixed inputs'!$D$81:$D$85,MATCH($C525,'Fixed inputs'!$B$81:$B$85,0)))</f>
        <v>0.97530864197530864</v>
      </c>
      <c r="P525" s="32" t="str">
        <f ca="1">IF(L525="","",N525*(1/(INDIRECT($L525))/INDEX('Fixed inputs'!$D$81:$D$85,MATCH($C525,'Fixed inputs'!$B$81:$B$85,0))))</f>
        <v/>
      </c>
      <c r="Q525" s="33">
        <f t="shared" ca="1" si="108"/>
        <v>0.97530864197530864</v>
      </c>
      <c r="R525" s="8"/>
      <c r="V525" s="32"/>
    </row>
    <row r="526" spans="3:22" x14ac:dyDescent="0.6">
      <c r="C526" s="22" t="s">
        <v>8</v>
      </c>
      <c r="D526" s="23" t="s">
        <v>33</v>
      </c>
      <c r="E526" s="23">
        <f t="shared" si="109"/>
        <v>2027</v>
      </c>
      <c r="F526" s="24" t="str">
        <f t="shared" si="109"/>
        <v>Q3</v>
      </c>
      <c r="G526" s="29" t="s">
        <v>61</v>
      </c>
      <c r="H526" s="5" t="s">
        <v>90</v>
      </c>
      <c r="I526" s="5" t="s">
        <v>49</v>
      </c>
      <c r="J526" s="38">
        <v>39.5</v>
      </c>
      <c r="K526" s="29"/>
      <c r="N526" s="38"/>
      <c r="O526" s="31">
        <f ca="1">IF(H526="","",J526*(1/INDIRECT($H526))/INDEX('Fixed inputs'!$D$81:$D$85,MATCH($C526,'Fixed inputs'!$B$81:$B$85,0)))</f>
        <v>0.97530864197530864</v>
      </c>
      <c r="P526" s="32" t="str">
        <f ca="1">IF(L526="","",N526*(1/(INDIRECT($L526))/INDEX('Fixed inputs'!$D$81:$D$85,MATCH($C526,'Fixed inputs'!$B$81:$B$85,0))))</f>
        <v/>
      </c>
      <c r="Q526" s="33">
        <f t="shared" ca="1" si="108"/>
        <v>0.97530864197530864</v>
      </c>
      <c r="R526" s="8"/>
      <c r="V526" s="32"/>
    </row>
    <row r="527" spans="3:22" x14ac:dyDescent="0.6">
      <c r="C527" s="22" t="s">
        <v>8</v>
      </c>
      <c r="D527" s="23" t="s">
        <v>33</v>
      </c>
      <c r="E527" s="23">
        <f t="shared" si="109"/>
        <v>2027</v>
      </c>
      <c r="F527" s="24" t="str">
        <f t="shared" si="109"/>
        <v>Q4</v>
      </c>
      <c r="G527" s="29" t="s">
        <v>61</v>
      </c>
      <c r="H527" s="5" t="s">
        <v>90</v>
      </c>
      <c r="I527" s="5" t="s">
        <v>49</v>
      </c>
      <c r="J527" s="38">
        <v>39.5</v>
      </c>
      <c r="K527" s="29"/>
      <c r="N527" s="38"/>
      <c r="O527" s="31">
        <f ca="1">IF(H527="","",J527*(1/INDIRECT($H527))/INDEX('Fixed inputs'!$D$81:$D$85,MATCH($C527,'Fixed inputs'!$B$81:$B$85,0)))</f>
        <v>0.97530864197530864</v>
      </c>
      <c r="P527" s="32" t="str">
        <f ca="1">IF(L527="","",N527*(1/(INDIRECT($L527))/INDEX('Fixed inputs'!$D$81:$D$85,MATCH($C527,'Fixed inputs'!$B$81:$B$85,0))))</f>
        <v/>
      </c>
      <c r="Q527" s="33">
        <f t="shared" ca="1" si="108"/>
        <v>0.97530864197530864</v>
      </c>
      <c r="R527" s="8"/>
      <c r="V527" s="32"/>
    </row>
    <row r="528" spans="3:22" x14ac:dyDescent="0.6">
      <c r="C528" s="22" t="s">
        <v>8</v>
      </c>
      <c r="D528" s="23" t="s">
        <v>33</v>
      </c>
      <c r="E528" s="23">
        <f t="shared" si="109"/>
        <v>2028</v>
      </c>
      <c r="F528" s="24" t="str">
        <f t="shared" si="109"/>
        <v>Q1</v>
      </c>
      <c r="G528" s="29" t="s">
        <v>61</v>
      </c>
      <c r="H528" s="5" t="s">
        <v>90</v>
      </c>
      <c r="I528" s="5" t="s">
        <v>49</v>
      </c>
      <c r="J528" s="38">
        <v>39.5</v>
      </c>
      <c r="K528" s="29"/>
      <c r="N528" s="38"/>
      <c r="O528" s="31">
        <f ca="1">IF(H528="","",J528*(1/INDIRECT($H528))/INDEX('Fixed inputs'!$D$81:$D$85,MATCH($C528,'Fixed inputs'!$B$81:$B$85,0)))</f>
        <v>0.97530864197530864</v>
      </c>
      <c r="P528" s="32" t="str">
        <f ca="1">IF(L528="","",N528*(1/(INDIRECT($L528))/INDEX('Fixed inputs'!$D$81:$D$85,MATCH($C528,'Fixed inputs'!$B$81:$B$85,0))))</f>
        <v/>
      </c>
      <c r="Q528" s="33">
        <f t="shared" ca="1" si="108"/>
        <v>0.97530864197530864</v>
      </c>
      <c r="R528" s="8"/>
      <c r="V528" s="32"/>
    </row>
    <row r="529" spans="3:22" x14ac:dyDescent="0.6">
      <c r="C529" s="22" t="s">
        <v>8</v>
      </c>
      <c r="D529" s="23" t="s">
        <v>33</v>
      </c>
      <c r="E529" s="23">
        <f t="shared" si="109"/>
        <v>2028</v>
      </c>
      <c r="F529" s="24" t="str">
        <f t="shared" si="109"/>
        <v>Q2</v>
      </c>
      <c r="G529" s="29" t="s">
        <v>61</v>
      </c>
      <c r="H529" s="5" t="s">
        <v>90</v>
      </c>
      <c r="I529" s="5" t="s">
        <v>49</v>
      </c>
      <c r="J529" s="38">
        <v>39.5</v>
      </c>
      <c r="K529" s="29"/>
      <c r="N529" s="38"/>
      <c r="O529" s="31">
        <f ca="1">IF(H529="","",J529*(1/INDIRECT($H529))/INDEX('Fixed inputs'!$D$81:$D$85,MATCH($C529,'Fixed inputs'!$B$81:$B$85,0)))</f>
        <v>0.97530864197530864</v>
      </c>
      <c r="P529" s="32" t="str">
        <f ca="1">IF(L529="","",N529*(1/(INDIRECT($L529))/INDEX('Fixed inputs'!$D$81:$D$85,MATCH($C529,'Fixed inputs'!$B$81:$B$85,0))))</f>
        <v/>
      </c>
      <c r="Q529" s="33">
        <f t="shared" ca="1" si="108"/>
        <v>0.97530864197530864</v>
      </c>
      <c r="R529" s="8"/>
      <c r="V529" s="32"/>
    </row>
    <row r="530" spans="3:22" x14ac:dyDescent="0.6">
      <c r="C530" s="22" t="s">
        <v>8</v>
      </c>
      <c r="D530" s="23" t="s">
        <v>33</v>
      </c>
      <c r="E530" s="23">
        <f t="shared" si="109"/>
        <v>2028</v>
      </c>
      <c r="F530" s="24" t="str">
        <f t="shared" si="109"/>
        <v>Q3</v>
      </c>
      <c r="G530" s="29" t="s">
        <v>61</v>
      </c>
      <c r="H530" s="5" t="s">
        <v>90</v>
      </c>
      <c r="I530" s="5" t="s">
        <v>49</v>
      </c>
      <c r="J530" s="38">
        <v>39.5</v>
      </c>
      <c r="K530" s="29"/>
      <c r="N530" s="38"/>
      <c r="O530" s="31">
        <f ca="1">IF(H530="","",J530*(1/INDIRECT($H530))/INDEX('Fixed inputs'!$D$81:$D$85,MATCH($C530,'Fixed inputs'!$B$81:$B$85,0)))</f>
        <v>0.97530864197530864</v>
      </c>
      <c r="P530" s="32" t="str">
        <f ca="1">IF(L530="","",N530*(1/(INDIRECT($L530))/INDEX('Fixed inputs'!$D$81:$D$85,MATCH($C530,'Fixed inputs'!$B$81:$B$85,0))))</f>
        <v/>
      </c>
      <c r="Q530" s="33">
        <f t="shared" ca="1" si="108"/>
        <v>0.97530864197530864</v>
      </c>
      <c r="R530" s="8"/>
      <c r="V530" s="32"/>
    </row>
    <row r="531" spans="3:22" x14ac:dyDescent="0.6">
      <c r="C531" s="22" t="s">
        <v>8</v>
      </c>
      <c r="D531" s="23" t="s">
        <v>33</v>
      </c>
      <c r="E531" s="23">
        <f t="shared" si="109"/>
        <v>2028</v>
      </c>
      <c r="F531" s="24" t="str">
        <f t="shared" si="109"/>
        <v>Q4</v>
      </c>
      <c r="G531" s="29" t="s">
        <v>61</v>
      </c>
      <c r="H531" s="5" t="s">
        <v>90</v>
      </c>
      <c r="I531" s="5" t="s">
        <v>49</v>
      </c>
      <c r="J531" s="38">
        <v>39.5</v>
      </c>
      <c r="K531" s="29"/>
      <c r="N531" s="38"/>
      <c r="O531" s="31">
        <f ca="1">IF(H531="","",J531*(1/INDIRECT($H531))/INDEX('Fixed inputs'!$D$81:$D$85,MATCH($C531,'Fixed inputs'!$B$81:$B$85,0)))</f>
        <v>0.97530864197530864</v>
      </c>
      <c r="P531" s="32" t="str">
        <f ca="1">IF(L531="","",N531*(1/(INDIRECT($L531))/INDEX('Fixed inputs'!$D$81:$D$85,MATCH($C531,'Fixed inputs'!$B$81:$B$85,0))))</f>
        <v/>
      </c>
      <c r="Q531" s="33">
        <f t="shared" ca="1" si="108"/>
        <v>0.97530864197530864</v>
      </c>
      <c r="R531" s="8"/>
      <c r="V531" s="32"/>
    </row>
    <row r="532" spans="3:22" x14ac:dyDescent="0.6">
      <c r="C532" s="22" t="s">
        <v>8</v>
      </c>
      <c r="D532" s="23" t="s">
        <v>33</v>
      </c>
      <c r="E532" s="23">
        <f t="shared" si="109"/>
        <v>2029</v>
      </c>
      <c r="F532" s="24" t="str">
        <f t="shared" si="109"/>
        <v>Q1</v>
      </c>
      <c r="G532" s="29" t="s">
        <v>61</v>
      </c>
      <c r="H532" s="5" t="s">
        <v>90</v>
      </c>
      <c r="I532" s="5" t="s">
        <v>49</v>
      </c>
      <c r="J532" s="38">
        <v>39.5</v>
      </c>
      <c r="K532" s="29"/>
      <c r="N532" s="38"/>
      <c r="O532" s="31">
        <f ca="1">IF(H532="","",J532*(1/INDIRECT($H532))/INDEX('Fixed inputs'!$D$81:$D$85,MATCH($C532,'Fixed inputs'!$B$81:$B$85,0)))</f>
        <v>0.97530864197530864</v>
      </c>
      <c r="P532" s="32" t="str">
        <f ca="1">IF(L532="","",N532*(1/(INDIRECT($L532))/INDEX('Fixed inputs'!$D$81:$D$85,MATCH($C532,'Fixed inputs'!$B$81:$B$85,0))))</f>
        <v/>
      </c>
      <c r="Q532" s="33">
        <f t="shared" ca="1" si="108"/>
        <v>0.97530864197530864</v>
      </c>
      <c r="R532" s="8"/>
      <c r="V532" s="32"/>
    </row>
    <row r="533" spans="3:22" x14ac:dyDescent="0.6">
      <c r="C533" s="22" t="s">
        <v>8</v>
      </c>
      <c r="D533" s="23" t="s">
        <v>33</v>
      </c>
      <c r="E533" s="23">
        <f t="shared" si="109"/>
        <v>2029</v>
      </c>
      <c r="F533" s="24" t="str">
        <f t="shared" si="109"/>
        <v>Q2</v>
      </c>
      <c r="G533" s="29" t="s">
        <v>61</v>
      </c>
      <c r="H533" s="5" t="s">
        <v>90</v>
      </c>
      <c r="I533" s="5" t="s">
        <v>49</v>
      </c>
      <c r="J533" s="38">
        <v>39.5</v>
      </c>
      <c r="K533" s="29"/>
      <c r="N533" s="38"/>
      <c r="O533" s="31">
        <f ca="1">IF(H533="","",J533*(1/INDIRECT($H533))/INDEX('Fixed inputs'!$D$81:$D$85,MATCH($C533,'Fixed inputs'!$B$81:$B$85,0)))</f>
        <v>0.97530864197530864</v>
      </c>
      <c r="P533" s="32" t="str">
        <f ca="1">IF(L533="","",N533*(1/(INDIRECT($L533))/INDEX('Fixed inputs'!$D$81:$D$85,MATCH($C533,'Fixed inputs'!$B$81:$B$85,0))))</f>
        <v/>
      </c>
      <c r="Q533" s="33">
        <f t="shared" ca="1" si="108"/>
        <v>0.97530864197530864</v>
      </c>
      <c r="R533" s="8"/>
      <c r="V533" s="32"/>
    </row>
    <row r="534" spans="3:22" x14ac:dyDescent="0.6">
      <c r="C534" s="22" t="s">
        <v>8</v>
      </c>
      <c r="D534" s="23" t="s">
        <v>33</v>
      </c>
      <c r="E534" s="23">
        <f t="shared" si="109"/>
        <v>2029</v>
      </c>
      <c r="F534" s="24" t="str">
        <f t="shared" si="109"/>
        <v>Q3</v>
      </c>
      <c r="G534" s="29" t="s">
        <v>61</v>
      </c>
      <c r="H534" s="5" t="s">
        <v>90</v>
      </c>
      <c r="I534" s="5" t="s">
        <v>49</v>
      </c>
      <c r="J534" s="38">
        <v>39.5</v>
      </c>
      <c r="K534" s="29"/>
      <c r="N534" s="38"/>
      <c r="O534" s="31">
        <f ca="1">IF(H534="","",J534*(1/INDIRECT($H534))/INDEX('Fixed inputs'!$D$81:$D$85,MATCH($C534,'Fixed inputs'!$B$81:$B$85,0)))</f>
        <v>0.97530864197530864</v>
      </c>
      <c r="P534" s="32" t="str">
        <f ca="1">IF(L534="","",N534*(1/(INDIRECT($L534))/INDEX('Fixed inputs'!$D$81:$D$85,MATCH($C534,'Fixed inputs'!$B$81:$B$85,0))))</f>
        <v/>
      </c>
      <c r="Q534" s="33">
        <f t="shared" ca="1" si="108"/>
        <v>0.97530864197530864</v>
      </c>
      <c r="R534" s="8"/>
      <c r="V534" s="32"/>
    </row>
    <row r="535" spans="3:22" x14ac:dyDescent="0.6">
      <c r="C535" s="22" t="s">
        <v>8</v>
      </c>
      <c r="D535" s="23" t="s">
        <v>33</v>
      </c>
      <c r="E535" s="23">
        <f t="shared" ref="E535:F535" si="110">E467</f>
        <v>2029</v>
      </c>
      <c r="F535" s="24" t="str">
        <f t="shared" si="110"/>
        <v>Q4</v>
      </c>
      <c r="G535" s="29" t="s">
        <v>61</v>
      </c>
      <c r="H535" s="5" t="s">
        <v>90</v>
      </c>
      <c r="I535" s="5" t="s">
        <v>49</v>
      </c>
      <c r="J535" s="38">
        <v>39.5</v>
      </c>
      <c r="K535" s="29"/>
      <c r="N535" s="38"/>
      <c r="O535" s="31">
        <f ca="1">IF(H535="","",J535*(1/INDIRECT($H535))/INDEX('Fixed inputs'!$D$81:$D$85,MATCH($C535,'Fixed inputs'!$B$81:$B$85,0)))</f>
        <v>0.97530864197530864</v>
      </c>
      <c r="P535" s="32" t="str">
        <f ca="1">IF(L535="","",N535*(1/(INDIRECT($L535))/INDEX('Fixed inputs'!$D$81:$D$85,MATCH($C535,'Fixed inputs'!$B$81:$B$85,0))))</f>
        <v/>
      </c>
      <c r="Q535" s="33">
        <f t="shared" ca="1" si="108"/>
        <v>0.97530864197530864</v>
      </c>
      <c r="R535" s="8"/>
      <c r="V535" s="32"/>
    </row>
    <row r="536" spans="3:22" x14ac:dyDescent="0.6">
      <c r="C536" s="22" t="s">
        <v>8</v>
      </c>
      <c r="D536" s="23" t="s">
        <v>33</v>
      </c>
      <c r="E536" s="23">
        <f t="shared" ref="E536:F536" si="111">E468</f>
        <v>2030</v>
      </c>
      <c r="F536" s="24" t="str">
        <f t="shared" si="111"/>
        <v>Q1</v>
      </c>
      <c r="G536" s="29" t="s">
        <v>61</v>
      </c>
      <c r="H536" s="5" t="s">
        <v>90</v>
      </c>
      <c r="I536" s="5" t="s">
        <v>49</v>
      </c>
      <c r="J536" s="38">
        <v>39.5</v>
      </c>
      <c r="K536" s="29"/>
      <c r="N536" s="38"/>
      <c r="O536" s="31">
        <f ca="1">IF(H536="","",J536*(1/INDIRECT($H536))/INDEX('Fixed inputs'!$D$81:$D$85,MATCH($C536,'Fixed inputs'!$B$81:$B$85,0)))</f>
        <v>0.97530864197530864</v>
      </c>
      <c r="P536" s="32" t="str">
        <f ca="1">IF(L536="","",N536*(1/(INDIRECT($L536))/INDEX('Fixed inputs'!$D$81:$D$85,MATCH($C536,'Fixed inputs'!$B$81:$B$85,0))))</f>
        <v/>
      </c>
      <c r="Q536" s="33">
        <f t="shared" ca="1" si="108"/>
        <v>0.97530864197530864</v>
      </c>
      <c r="R536" s="8"/>
      <c r="V536" s="32"/>
    </row>
    <row r="537" spans="3:22" x14ac:dyDescent="0.6">
      <c r="C537" s="22" t="s">
        <v>8</v>
      </c>
      <c r="D537" s="23" t="s">
        <v>33</v>
      </c>
      <c r="E537" s="23">
        <f t="shared" ref="E537:F537" si="112">E469</f>
        <v>2030</v>
      </c>
      <c r="F537" s="24" t="str">
        <f t="shared" si="112"/>
        <v>Q2</v>
      </c>
      <c r="G537" s="29" t="s">
        <v>61</v>
      </c>
      <c r="H537" s="5" t="s">
        <v>90</v>
      </c>
      <c r="I537" s="5" t="s">
        <v>49</v>
      </c>
      <c r="J537" s="38">
        <v>39.5</v>
      </c>
      <c r="K537" s="29"/>
      <c r="N537" s="38"/>
      <c r="O537" s="31">
        <f ca="1">IF(H537="","",J537*(1/INDIRECT($H537))/INDEX('Fixed inputs'!$D$81:$D$85,MATCH($C537,'Fixed inputs'!$B$81:$B$85,0)))</f>
        <v>0.97530864197530864</v>
      </c>
      <c r="P537" s="32" t="str">
        <f ca="1">IF(L537="","",N537*(1/(INDIRECT($L537))/INDEX('Fixed inputs'!$D$81:$D$85,MATCH($C537,'Fixed inputs'!$B$81:$B$85,0))))</f>
        <v/>
      </c>
      <c r="Q537" s="33">
        <f t="shared" ca="1" si="108"/>
        <v>0.97530864197530864</v>
      </c>
      <c r="R537" s="8"/>
      <c r="V537" s="32"/>
    </row>
    <row r="538" spans="3:22" x14ac:dyDescent="0.6">
      <c r="C538" s="22" t="s">
        <v>8</v>
      </c>
      <c r="D538" s="23" t="s">
        <v>33</v>
      </c>
      <c r="E538" s="23">
        <f t="shared" ref="E538:F538" si="113">E470</f>
        <v>2030</v>
      </c>
      <c r="F538" s="24" t="str">
        <f t="shared" si="113"/>
        <v>Q3</v>
      </c>
      <c r="G538" s="29" t="s">
        <v>61</v>
      </c>
      <c r="H538" s="5" t="s">
        <v>90</v>
      </c>
      <c r="I538" s="5" t="s">
        <v>49</v>
      </c>
      <c r="J538" s="38">
        <v>39.5</v>
      </c>
      <c r="K538" s="29"/>
      <c r="N538" s="38"/>
      <c r="O538" s="31">
        <f ca="1">IF(H538="","",J538*(1/INDIRECT($H538))/INDEX('Fixed inputs'!$D$81:$D$85,MATCH($C538,'Fixed inputs'!$B$81:$B$85,0)))</f>
        <v>0.97530864197530864</v>
      </c>
      <c r="P538" s="32" t="str">
        <f ca="1">IF(L538="","",N538*(1/(INDIRECT($L538))/INDEX('Fixed inputs'!$D$81:$D$85,MATCH($C538,'Fixed inputs'!$B$81:$B$85,0))))</f>
        <v/>
      </c>
      <c r="Q538" s="33">
        <f t="shared" ca="1" si="108"/>
        <v>0.97530864197530864</v>
      </c>
      <c r="R538" s="8"/>
      <c r="V538" s="32"/>
    </row>
    <row r="539" spans="3:22" x14ac:dyDescent="0.6">
      <c r="C539" s="22" t="s">
        <v>8</v>
      </c>
      <c r="D539" s="23" t="s">
        <v>33</v>
      </c>
      <c r="E539" s="23">
        <f t="shared" ref="E539:F539" si="114">E471</f>
        <v>2030</v>
      </c>
      <c r="F539" s="24" t="str">
        <f t="shared" si="114"/>
        <v>Q4</v>
      </c>
      <c r="G539" s="29" t="s">
        <v>61</v>
      </c>
      <c r="H539" s="5" t="s">
        <v>90</v>
      </c>
      <c r="I539" s="5" t="s">
        <v>49</v>
      </c>
      <c r="J539" s="38">
        <v>39.5</v>
      </c>
      <c r="K539" s="29"/>
      <c r="N539" s="38"/>
      <c r="O539" s="31">
        <f ca="1">IF(H539="","",J539*(1/INDIRECT($H539))/INDEX('Fixed inputs'!$D$81:$D$85,MATCH($C539,'Fixed inputs'!$B$81:$B$85,0)))</f>
        <v>0.97530864197530864</v>
      </c>
      <c r="P539" s="32" t="str">
        <f ca="1">IF(L539="","",N539*(1/(INDIRECT($L539))/INDEX('Fixed inputs'!$D$81:$D$85,MATCH($C539,'Fixed inputs'!$B$81:$B$85,0))))</f>
        <v/>
      </c>
      <c r="Q539" s="33">
        <f t="shared" ca="1" si="108"/>
        <v>0.97530864197530864</v>
      </c>
      <c r="R539" s="8"/>
      <c r="V539" s="32"/>
    </row>
    <row r="540" spans="3:22" x14ac:dyDescent="0.6">
      <c r="C540" s="22" t="s">
        <v>8</v>
      </c>
      <c r="D540" s="23" t="s">
        <v>33</v>
      </c>
      <c r="E540" s="23">
        <f t="shared" ref="E540:F540" si="115">E472</f>
        <v>2031</v>
      </c>
      <c r="F540" s="24" t="str">
        <f t="shared" si="115"/>
        <v>Q1</v>
      </c>
      <c r="G540" s="29" t="s">
        <v>61</v>
      </c>
      <c r="H540" s="5" t="s">
        <v>90</v>
      </c>
      <c r="I540" s="5" t="s">
        <v>49</v>
      </c>
      <c r="J540" s="38">
        <v>39.5</v>
      </c>
      <c r="K540" s="29"/>
      <c r="N540" s="38"/>
      <c r="O540" s="31">
        <f ca="1">IF(H540="","",J540*(1/INDIRECT($H540))/INDEX('Fixed inputs'!$D$81:$D$85,MATCH($C540,'Fixed inputs'!$B$81:$B$85,0)))</f>
        <v>0.97530864197530864</v>
      </c>
      <c r="P540" s="32" t="str">
        <f ca="1">IF(L540="","",N540*(1/(INDIRECT($L540))/INDEX('Fixed inputs'!$D$81:$D$85,MATCH($C540,'Fixed inputs'!$B$81:$B$85,0))))</f>
        <v/>
      </c>
      <c r="Q540" s="33">
        <f t="shared" ca="1" si="108"/>
        <v>0.97530864197530864</v>
      </c>
      <c r="R540" s="8"/>
      <c r="V540" s="32"/>
    </row>
    <row r="541" spans="3:22" x14ac:dyDescent="0.6">
      <c r="C541" s="22" t="s">
        <v>8</v>
      </c>
      <c r="D541" s="23" t="s">
        <v>33</v>
      </c>
      <c r="E541" s="23">
        <f t="shared" ref="E541:F541" si="116">E473</f>
        <v>2031</v>
      </c>
      <c r="F541" s="24" t="str">
        <f t="shared" si="116"/>
        <v>Q2</v>
      </c>
      <c r="G541" s="29" t="s">
        <v>61</v>
      </c>
      <c r="H541" s="5" t="s">
        <v>90</v>
      </c>
      <c r="I541" s="5" t="s">
        <v>49</v>
      </c>
      <c r="J541" s="38">
        <v>39.5</v>
      </c>
      <c r="K541" s="29"/>
      <c r="N541" s="38"/>
      <c r="O541" s="31">
        <f ca="1">IF(H541="","",J541*(1/INDIRECT($H541))/INDEX('Fixed inputs'!$D$81:$D$85,MATCH($C541,'Fixed inputs'!$B$81:$B$85,0)))</f>
        <v>0.97530864197530864</v>
      </c>
      <c r="P541" s="32" t="str">
        <f ca="1">IF(L541="","",N541*(1/(INDIRECT($L541))/INDEX('Fixed inputs'!$D$81:$D$85,MATCH($C541,'Fixed inputs'!$B$81:$B$85,0))))</f>
        <v/>
      </c>
      <c r="Q541" s="33">
        <f t="shared" ca="1" si="108"/>
        <v>0.97530864197530864</v>
      </c>
      <c r="R541" s="8"/>
      <c r="V541" s="32"/>
    </row>
    <row r="542" spans="3:22" x14ac:dyDescent="0.6">
      <c r="C542" s="22" t="s">
        <v>8</v>
      </c>
      <c r="D542" s="23" t="s">
        <v>33</v>
      </c>
      <c r="E542" s="23">
        <f t="shared" ref="E542:F542" si="117">E474</f>
        <v>2031</v>
      </c>
      <c r="F542" s="24" t="str">
        <f t="shared" si="117"/>
        <v>Q3</v>
      </c>
      <c r="G542" s="29" t="s">
        <v>61</v>
      </c>
      <c r="H542" s="5" t="s">
        <v>90</v>
      </c>
      <c r="I542" s="5" t="s">
        <v>49</v>
      </c>
      <c r="J542" s="38">
        <v>39.5</v>
      </c>
      <c r="K542" s="29"/>
      <c r="N542" s="38"/>
      <c r="O542" s="31">
        <f ca="1">IF(H542="","",J542*(1/INDIRECT($H542))/INDEX('Fixed inputs'!$D$81:$D$85,MATCH($C542,'Fixed inputs'!$B$81:$B$85,0)))</f>
        <v>0.97530864197530864</v>
      </c>
      <c r="P542" s="32" t="str">
        <f ca="1">IF(L542="","",N542*(1/(INDIRECT($L542))/INDEX('Fixed inputs'!$D$81:$D$85,MATCH($C542,'Fixed inputs'!$B$81:$B$85,0))))</f>
        <v/>
      </c>
      <c r="Q542" s="33">
        <f t="shared" ca="1" si="108"/>
        <v>0.97530864197530864</v>
      </c>
      <c r="R542" s="8"/>
      <c r="V542" s="32"/>
    </row>
    <row r="543" spans="3:22" x14ac:dyDescent="0.6">
      <c r="C543" s="22" t="s">
        <v>8</v>
      </c>
      <c r="D543" s="23" t="s">
        <v>33</v>
      </c>
      <c r="E543" s="23">
        <f t="shared" ref="E543:F543" si="118">E475</f>
        <v>2031</v>
      </c>
      <c r="F543" s="24" t="str">
        <f t="shared" si="118"/>
        <v>Q4</v>
      </c>
      <c r="G543" s="29" t="s">
        <v>61</v>
      </c>
      <c r="H543" s="5" t="s">
        <v>90</v>
      </c>
      <c r="I543" s="5" t="s">
        <v>49</v>
      </c>
      <c r="J543" s="38">
        <v>39.5</v>
      </c>
      <c r="K543" s="29"/>
      <c r="N543" s="38"/>
      <c r="O543" s="31">
        <f ca="1">IF(H543="","",J543*(1/INDIRECT($H543))/INDEX('Fixed inputs'!$D$81:$D$85,MATCH($C543,'Fixed inputs'!$B$81:$B$85,0)))</f>
        <v>0.97530864197530864</v>
      </c>
      <c r="P543" s="32" t="str">
        <f ca="1">IF(L543="","",N543*(1/(INDIRECT($L543))/INDEX('Fixed inputs'!$D$81:$D$85,MATCH($C543,'Fixed inputs'!$B$81:$B$85,0))))</f>
        <v/>
      </c>
      <c r="Q543" s="33">
        <f t="shared" ca="1" si="108"/>
        <v>0.97530864197530864</v>
      </c>
      <c r="R543" s="8"/>
      <c r="V543" s="32"/>
    </row>
    <row r="544" spans="3:22" x14ac:dyDescent="0.6">
      <c r="C544" s="22" t="s">
        <v>8</v>
      </c>
      <c r="D544" s="23" t="s">
        <v>33</v>
      </c>
      <c r="E544" s="23">
        <f t="shared" ref="E544:F544" si="119">E476</f>
        <v>2032</v>
      </c>
      <c r="F544" s="24" t="str">
        <f t="shared" si="119"/>
        <v>Q1</v>
      </c>
      <c r="G544" s="29" t="s">
        <v>61</v>
      </c>
      <c r="H544" s="5" t="s">
        <v>90</v>
      </c>
      <c r="I544" s="5" t="s">
        <v>49</v>
      </c>
      <c r="J544" s="38">
        <v>39.5</v>
      </c>
      <c r="K544" s="29"/>
      <c r="N544" s="38"/>
      <c r="O544" s="31">
        <f ca="1">IF(H544="","",J544*(1/INDIRECT($H544))/INDEX('Fixed inputs'!$D$81:$D$85,MATCH($C544,'Fixed inputs'!$B$81:$B$85,0)))</f>
        <v>0.97530864197530864</v>
      </c>
      <c r="P544" s="32" t="str">
        <f ca="1">IF(L544="","",N544*(1/(INDIRECT($L544))/INDEX('Fixed inputs'!$D$81:$D$85,MATCH($C544,'Fixed inputs'!$B$81:$B$85,0))))</f>
        <v/>
      </c>
      <c r="Q544" s="33">
        <f t="shared" ca="1" si="108"/>
        <v>0.97530864197530864</v>
      </c>
      <c r="R544" s="8"/>
      <c r="V544" s="32"/>
    </row>
    <row r="545" spans="3:22" x14ac:dyDescent="0.6">
      <c r="C545" s="22" t="s">
        <v>8</v>
      </c>
      <c r="D545" s="23" t="s">
        <v>33</v>
      </c>
      <c r="E545" s="23">
        <f t="shared" ref="E545:F545" si="120">E477</f>
        <v>2032</v>
      </c>
      <c r="F545" s="24" t="str">
        <f t="shared" si="120"/>
        <v>Q2</v>
      </c>
      <c r="G545" s="29" t="s">
        <v>61</v>
      </c>
      <c r="H545" s="5" t="s">
        <v>90</v>
      </c>
      <c r="I545" s="5" t="s">
        <v>49</v>
      </c>
      <c r="J545" s="38">
        <v>39.5</v>
      </c>
      <c r="K545" s="29"/>
      <c r="N545" s="38"/>
      <c r="O545" s="31">
        <f ca="1">IF(H545="","",J545*(1/INDIRECT($H545))/INDEX('Fixed inputs'!$D$81:$D$85,MATCH($C545,'Fixed inputs'!$B$81:$B$85,0)))</f>
        <v>0.97530864197530864</v>
      </c>
      <c r="P545" s="32" t="str">
        <f ca="1">IF(L545="","",N545*(1/(INDIRECT($L545))/INDEX('Fixed inputs'!$D$81:$D$85,MATCH($C545,'Fixed inputs'!$B$81:$B$85,0))))</f>
        <v/>
      </c>
      <c r="Q545" s="33">
        <f t="shared" ca="1" si="108"/>
        <v>0.97530864197530864</v>
      </c>
      <c r="R545" s="8"/>
      <c r="V545" s="32"/>
    </row>
    <row r="546" spans="3:22" x14ac:dyDescent="0.6">
      <c r="C546" s="22" t="s">
        <v>8</v>
      </c>
      <c r="D546" s="23" t="s">
        <v>33</v>
      </c>
      <c r="E546" s="23">
        <f t="shared" ref="E546:F546" si="121">E478</f>
        <v>2032</v>
      </c>
      <c r="F546" s="24" t="str">
        <f t="shared" si="121"/>
        <v>Q3</v>
      </c>
      <c r="G546" s="29" t="s">
        <v>61</v>
      </c>
      <c r="H546" s="5" t="s">
        <v>90</v>
      </c>
      <c r="I546" s="5" t="s">
        <v>49</v>
      </c>
      <c r="J546" s="38">
        <v>39.5</v>
      </c>
      <c r="K546" s="29"/>
      <c r="N546" s="38"/>
      <c r="O546" s="31">
        <f ca="1">IF(H546="","",J546*(1/INDIRECT($H546))/INDEX('Fixed inputs'!$D$81:$D$85,MATCH($C546,'Fixed inputs'!$B$81:$B$85,0)))</f>
        <v>0.97530864197530864</v>
      </c>
      <c r="P546" s="32" t="str">
        <f ca="1">IF(L546="","",N546*(1/(INDIRECT($L546))/INDEX('Fixed inputs'!$D$81:$D$85,MATCH($C546,'Fixed inputs'!$B$81:$B$85,0))))</f>
        <v/>
      </c>
      <c r="Q546" s="33">
        <f t="shared" ca="1" si="108"/>
        <v>0.97530864197530864</v>
      </c>
      <c r="R546" s="8"/>
      <c r="V546" s="32"/>
    </row>
    <row r="547" spans="3:22" x14ac:dyDescent="0.6">
      <c r="C547" s="22" t="s">
        <v>8</v>
      </c>
      <c r="D547" s="23" t="s">
        <v>33</v>
      </c>
      <c r="E547" s="23">
        <f t="shared" ref="E547:F547" si="122">E479</f>
        <v>2032</v>
      </c>
      <c r="F547" s="24" t="str">
        <f t="shared" si="122"/>
        <v>Q4</v>
      </c>
      <c r="G547" s="29" t="s">
        <v>61</v>
      </c>
      <c r="H547" s="5" t="s">
        <v>90</v>
      </c>
      <c r="I547" s="5" t="s">
        <v>49</v>
      </c>
      <c r="J547" s="38">
        <v>39.5</v>
      </c>
      <c r="K547" s="29"/>
      <c r="N547" s="38"/>
      <c r="O547" s="31">
        <f ca="1">IF(H547="","",J547*(1/INDIRECT($H547))/INDEX('Fixed inputs'!$D$81:$D$85,MATCH($C547,'Fixed inputs'!$B$81:$B$85,0)))</f>
        <v>0.97530864197530864</v>
      </c>
      <c r="P547" s="32" t="str">
        <f ca="1">IF(L547="","",N547*(1/(INDIRECT($L547))/INDEX('Fixed inputs'!$D$81:$D$85,MATCH($C547,'Fixed inputs'!$B$81:$B$85,0))))</f>
        <v/>
      </c>
      <c r="Q547" s="33">
        <f t="shared" ca="1" si="108"/>
        <v>0.97530864197530864</v>
      </c>
      <c r="R547" s="8"/>
      <c r="V547" s="32"/>
    </row>
    <row r="548" spans="3:22" x14ac:dyDescent="0.6">
      <c r="C548" s="22" t="s">
        <v>8</v>
      </c>
      <c r="D548" s="23" t="s">
        <v>33</v>
      </c>
      <c r="E548" s="23">
        <f t="shared" ref="E548:F548" si="123">E480</f>
        <v>2033</v>
      </c>
      <c r="F548" s="24" t="str">
        <f t="shared" si="123"/>
        <v>Q1</v>
      </c>
      <c r="G548" s="29" t="s">
        <v>61</v>
      </c>
      <c r="H548" s="5" t="s">
        <v>90</v>
      </c>
      <c r="I548" s="5" t="s">
        <v>49</v>
      </c>
      <c r="J548" s="38">
        <v>39.5</v>
      </c>
      <c r="K548" s="29"/>
      <c r="N548" s="38"/>
      <c r="O548" s="31">
        <f ca="1">IF(H548="","",J548*(1/INDIRECT($H548))/INDEX('Fixed inputs'!$D$81:$D$85,MATCH($C548,'Fixed inputs'!$B$81:$B$85,0)))</f>
        <v>0.97530864197530864</v>
      </c>
      <c r="P548" s="32" t="str">
        <f ca="1">IF(L548="","",N548*(1/(INDIRECT($L548))/INDEX('Fixed inputs'!$D$81:$D$85,MATCH($C548,'Fixed inputs'!$B$81:$B$85,0))))</f>
        <v/>
      </c>
      <c r="Q548" s="33">
        <f t="shared" ca="1" si="108"/>
        <v>0.97530864197530864</v>
      </c>
      <c r="R548" s="8"/>
      <c r="V548" s="32"/>
    </row>
    <row r="549" spans="3:22" x14ac:dyDescent="0.6">
      <c r="C549" s="22" t="s">
        <v>8</v>
      </c>
      <c r="D549" s="23" t="s">
        <v>33</v>
      </c>
      <c r="E549" s="23">
        <f t="shared" ref="E549:F549" si="124">E481</f>
        <v>2033</v>
      </c>
      <c r="F549" s="24" t="str">
        <f t="shared" si="124"/>
        <v>Q2</v>
      </c>
      <c r="G549" s="29" t="s">
        <v>61</v>
      </c>
      <c r="H549" s="5" t="s">
        <v>90</v>
      </c>
      <c r="I549" s="5" t="s">
        <v>49</v>
      </c>
      <c r="J549" s="38">
        <v>39.5</v>
      </c>
      <c r="K549" s="29"/>
      <c r="N549" s="38"/>
      <c r="O549" s="31">
        <f ca="1">IF(H549="","",J549*(1/INDIRECT($H549))/INDEX('Fixed inputs'!$D$81:$D$85,MATCH($C549,'Fixed inputs'!$B$81:$B$85,0)))</f>
        <v>0.97530864197530864</v>
      </c>
      <c r="P549" s="32" t="str">
        <f ca="1">IF(L549="","",N549*(1/(INDIRECT($L549))/INDEX('Fixed inputs'!$D$81:$D$85,MATCH($C549,'Fixed inputs'!$B$81:$B$85,0))))</f>
        <v/>
      </c>
      <c r="Q549" s="33">
        <f t="shared" ca="1" si="108"/>
        <v>0.97530864197530864</v>
      </c>
      <c r="R549" s="8"/>
      <c r="V549" s="32"/>
    </row>
    <row r="550" spans="3:22" x14ac:dyDescent="0.6">
      <c r="C550" s="22" t="s">
        <v>8</v>
      </c>
      <c r="D550" s="23" t="s">
        <v>33</v>
      </c>
      <c r="E550" s="23">
        <f t="shared" ref="E550:F550" si="125">E482</f>
        <v>2033</v>
      </c>
      <c r="F550" s="24" t="str">
        <f t="shared" si="125"/>
        <v>Q3</v>
      </c>
      <c r="G550" s="29" t="s">
        <v>61</v>
      </c>
      <c r="H550" s="5" t="s">
        <v>90</v>
      </c>
      <c r="I550" s="5" t="s">
        <v>49</v>
      </c>
      <c r="J550" s="38">
        <v>39.5</v>
      </c>
      <c r="K550" s="29"/>
      <c r="N550" s="38"/>
      <c r="O550" s="31">
        <f ca="1">IF(H550="","",J550*(1/INDIRECT($H550))/INDEX('Fixed inputs'!$D$81:$D$85,MATCH($C550,'Fixed inputs'!$B$81:$B$85,0)))</f>
        <v>0.97530864197530864</v>
      </c>
      <c r="P550" s="32" t="str">
        <f ca="1">IF(L550="","",N550*(1/(INDIRECT($L550))/INDEX('Fixed inputs'!$D$81:$D$85,MATCH($C550,'Fixed inputs'!$B$81:$B$85,0))))</f>
        <v/>
      </c>
      <c r="Q550" s="33">
        <f t="shared" ca="1" si="108"/>
        <v>0.97530864197530864</v>
      </c>
      <c r="R550" s="8"/>
      <c r="V550" s="32"/>
    </row>
    <row r="551" spans="3:22" x14ac:dyDescent="0.6">
      <c r="C551" s="25" t="s">
        <v>8</v>
      </c>
      <c r="D551" s="20" t="s">
        <v>33</v>
      </c>
      <c r="E551" s="20">
        <f t="shared" ref="E551:F570" si="126">E483</f>
        <v>2033</v>
      </c>
      <c r="F551" s="26" t="str">
        <f t="shared" si="126"/>
        <v>Q4</v>
      </c>
      <c r="G551" s="30" t="s">
        <v>61</v>
      </c>
      <c r="H551" s="16" t="s">
        <v>90</v>
      </c>
      <c r="I551" s="16" t="s">
        <v>49</v>
      </c>
      <c r="J551" s="39">
        <v>39.5</v>
      </c>
      <c r="K551" s="30"/>
      <c r="L551" s="16"/>
      <c r="M551" s="16"/>
      <c r="N551" s="39"/>
      <c r="O551" s="34">
        <f ca="1">IF(H551="","",J551*(1/INDIRECT($H551))/INDEX('Fixed inputs'!$D$81:$D$85,MATCH($C551,'Fixed inputs'!$B$81:$B$85,0)))</f>
        <v>0.97530864197530864</v>
      </c>
      <c r="P551" s="21" t="str">
        <f ca="1">IF(L551="","",N551*(1/(INDIRECT($L551))/INDEX('Fixed inputs'!$D$81:$D$85,MATCH($C551,'Fixed inputs'!$B$81:$B$85,0))))</f>
        <v/>
      </c>
      <c r="Q551" s="35">
        <f t="shared" ca="1" si="108"/>
        <v>0.97530864197530864</v>
      </c>
      <c r="R551" s="8"/>
      <c r="V551" s="32"/>
    </row>
    <row r="552" spans="3:22" x14ac:dyDescent="0.6">
      <c r="C552" s="22" t="s">
        <v>8</v>
      </c>
      <c r="D552" s="23" t="s">
        <v>50</v>
      </c>
      <c r="E552" s="23">
        <f t="shared" si="126"/>
        <v>2017</v>
      </c>
      <c r="F552" s="24" t="str">
        <f t="shared" si="126"/>
        <v>Q1</v>
      </c>
      <c r="G552" s="15" t="s">
        <v>62</v>
      </c>
      <c r="H552" s="5" t="s">
        <v>88</v>
      </c>
      <c r="I552" s="5" t="s">
        <v>49</v>
      </c>
      <c r="J552" s="38">
        <v>6</v>
      </c>
      <c r="K552" s="15" t="s">
        <v>63</v>
      </c>
      <c r="L552" s="5" t="s">
        <v>88</v>
      </c>
      <c r="M552" s="5" t="s">
        <v>49</v>
      </c>
      <c r="N552" s="38">
        <v>12</v>
      </c>
      <c r="O552" s="54">
        <f ca="1">IF(H552="","",J552*(1/INDIRECT($H552))/INDEX('Fixed inputs'!$D$81:$D$85,MATCH($C552,'Fixed inputs'!$B$81:$B$85,0)))</f>
        <v>0.13845621322256835</v>
      </c>
      <c r="P552" s="55">
        <f ca="1">IF(L552="","",N552*(1/(INDIRECT($L552))/INDEX('Fixed inputs'!$D$81:$D$85,MATCH($C552,'Fixed inputs'!$B$81:$B$85,0))))</f>
        <v>0.27691242644513675</v>
      </c>
      <c r="Q552" s="56">
        <f t="shared" ca="1" si="108"/>
        <v>0.4153686396677051</v>
      </c>
      <c r="R552" s="8"/>
      <c r="V552" s="32"/>
    </row>
    <row r="553" spans="3:22" x14ac:dyDescent="0.6">
      <c r="C553" s="22" t="s">
        <v>8</v>
      </c>
      <c r="D553" s="23" t="s">
        <v>50</v>
      </c>
      <c r="E553" s="23">
        <f t="shared" si="126"/>
        <v>2017</v>
      </c>
      <c r="F553" s="24" t="str">
        <f t="shared" si="126"/>
        <v>Q2</v>
      </c>
      <c r="G553" s="15" t="s">
        <v>62</v>
      </c>
      <c r="H553" s="5" t="s">
        <v>88</v>
      </c>
      <c r="I553" s="5" t="s">
        <v>49</v>
      </c>
      <c r="J553" s="38">
        <v>6</v>
      </c>
      <c r="K553" s="15" t="s">
        <v>63</v>
      </c>
      <c r="L553" s="5" t="s">
        <v>88</v>
      </c>
      <c r="M553" s="5" t="s">
        <v>49</v>
      </c>
      <c r="N553" s="38">
        <v>12</v>
      </c>
      <c r="O553" s="31">
        <f ca="1">IF(H553="","",J553*(1/INDIRECT($H553))/INDEX('Fixed inputs'!$D$81:$D$85,MATCH($C553,'Fixed inputs'!$B$81:$B$85,0)))</f>
        <v>0.13845621322256835</v>
      </c>
      <c r="P553" s="32">
        <f ca="1">IF(L553="","",N553*(1/(INDIRECT($L553))/INDEX('Fixed inputs'!$D$81:$D$85,MATCH($C553,'Fixed inputs'!$B$81:$B$85,0))))</f>
        <v>0.27691242644513675</v>
      </c>
      <c r="Q553" s="33">
        <f t="shared" ca="1" si="108"/>
        <v>0.4153686396677051</v>
      </c>
      <c r="R553" s="8"/>
      <c r="V553" s="32"/>
    </row>
    <row r="554" spans="3:22" x14ac:dyDescent="0.6">
      <c r="C554" s="22" t="s">
        <v>8</v>
      </c>
      <c r="D554" s="23" t="s">
        <v>50</v>
      </c>
      <c r="E554" s="23">
        <f t="shared" si="126"/>
        <v>2017</v>
      </c>
      <c r="F554" s="24" t="str">
        <f t="shared" si="126"/>
        <v>Q3</v>
      </c>
      <c r="G554" s="15" t="s">
        <v>62</v>
      </c>
      <c r="H554" s="5" t="s">
        <v>88</v>
      </c>
      <c r="I554" s="5" t="s">
        <v>49</v>
      </c>
      <c r="J554" s="38">
        <v>6</v>
      </c>
      <c r="K554" s="15" t="s">
        <v>63</v>
      </c>
      <c r="L554" s="5" t="s">
        <v>88</v>
      </c>
      <c r="M554" s="5" t="s">
        <v>49</v>
      </c>
      <c r="N554" s="38">
        <v>12</v>
      </c>
      <c r="O554" s="31">
        <f ca="1">IF(H554="","",J554*(1/INDIRECT($H554))/INDEX('Fixed inputs'!$D$81:$D$85,MATCH($C554,'Fixed inputs'!$B$81:$B$85,0)))</f>
        <v>0.13845621322256835</v>
      </c>
      <c r="P554" s="32">
        <f ca="1">IF(L554="","",N554*(1/(INDIRECT($L554))/INDEX('Fixed inputs'!$D$81:$D$85,MATCH($C554,'Fixed inputs'!$B$81:$B$85,0))))</f>
        <v>0.27691242644513675</v>
      </c>
      <c r="Q554" s="33">
        <f t="shared" ca="1" si="108"/>
        <v>0.4153686396677051</v>
      </c>
      <c r="R554" s="8"/>
      <c r="V554" s="32"/>
    </row>
    <row r="555" spans="3:22" x14ac:dyDescent="0.6">
      <c r="C555" s="22" t="s">
        <v>8</v>
      </c>
      <c r="D555" s="23" t="s">
        <v>50</v>
      </c>
      <c r="E555" s="23">
        <f t="shared" si="126"/>
        <v>2017</v>
      </c>
      <c r="F555" s="24" t="str">
        <f t="shared" si="126"/>
        <v>Q4</v>
      </c>
      <c r="G555" s="15" t="s">
        <v>62</v>
      </c>
      <c r="H555" s="5" t="s">
        <v>88</v>
      </c>
      <c r="I555" s="5" t="s">
        <v>49</v>
      </c>
      <c r="J555" s="38">
        <v>6</v>
      </c>
      <c r="K555" s="15" t="s">
        <v>63</v>
      </c>
      <c r="L555" s="5" t="s">
        <v>88</v>
      </c>
      <c r="M555" s="5" t="s">
        <v>49</v>
      </c>
      <c r="N555" s="38">
        <v>12</v>
      </c>
      <c r="O555" s="31">
        <f ca="1">IF(H555="","",J555*(1/INDIRECT($H555))/INDEX('Fixed inputs'!$D$81:$D$85,MATCH($C555,'Fixed inputs'!$B$81:$B$85,0)))</f>
        <v>0.13845621322256835</v>
      </c>
      <c r="P555" s="32">
        <f ca="1">IF(L555="","",N555*(1/(INDIRECT($L555))/INDEX('Fixed inputs'!$D$81:$D$85,MATCH($C555,'Fixed inputs'!$B$81:$B$85,0))))</f>
        <v>0.27691242644513675</v>
      </c>
      <c r="Q555" s="33">
        <f t="shared" ca="1" si="108"/>
        <v>0.4153686396677051</v>
      </c>
      <c r="R555" s="8"/>
      <c r="V555" s="32"/>
    </row>
    <row r="556" spans="3:22" x14ac:dyDescent="0.6">
      <c r="C556" s="22" t="s">
        <v>8</v>
      </c>
      <c r="D556" s="23" t="s">
        <v>50</v>
      </c>
      <c r="E556" s="23">
        <f t="shared" si="126"/>
        <v>2018</v>
      </c>
      <c r="F556" s="24" t="str">
        <f t="shared" si="126"/>
        <v>Q1</v>
      </c>
      <c r="G556" s="15" t="s">
        <v>62</v>
      </c>
      <c r="H556" s="5" t="s">
        <v>88</v>
      </c>
      <c r="I556" s="5" t="s">
        <v>49</v>
      </c>
      <c r="J556" s="38">
        <v>6</v>
      </c>
      <c r="K556" s="15" t="s">
        <v>63</v>
      </c>
      <c r="L556" s="5" t="s">
        <v>88</v>
      </c>
      <c r="M556" s="5" t="s">
        <v>49</v>
      </c>
      <c r="N556" s="38">
        <v>12</v>
      </c>
      <c r="O556" s="31">
        <f ca="1">IF(H556="","",J556*(1/INDIRECT($H556))/INDEX('Fixed inputs'!$D$81:$D$85,MATCH($C556,'Fixed inputs'!$B$81:$B$85,0)))</f>
        <v>0.13845621322256835</v>
      </c>
      <c r="P556" s="32">
        <f ca="1">IF(L556="","",N556*(1/(INDIRECT($L556))/INDEX('Fixed inputs'!$D$81:$D$85,MATCH($C556,'Fixed inputs'!$B$81:$B$85,0))))</f>
        <v>0.27691242644513675</v>
      </c>
      <c r="Q556" s="33">
        <f t="shared" ca="1" si="108"/>
        <v>0.4153686396677051</v>
      </c>
      <c r="R556" s="8"/>
      <c r="V556" s="32"/>
    </row>
    <row r="557" spans="3:22" x14ac:dyDescent="0.6">
      <c r="C557" s="22" t="s">
        <v>8</v>
      </c>
      <c r="D557" s="23" t="s">
        <v>50</v>
      </c>
      <c r="E557" s="23">
        <f t="shared" si="126"/>
        <v>2018</v>
      </c>
      <c r="F557" s="24" t="str">
        <f t="shared" si="126"/>
        <v>Q2</v>
      </c>
      <c r="G557" s="15" t="s">
        <v>62</v>
      </c>
      <c r="H557" s="5" t="s">
        <v>88</v>
      </c>
      <c r="I557" s="5" t="s">
        <v>49</v>
      </c>
      <c r="J557" s="38">
        <v>6</v>
      </c>
      <c r="K557" s="15" t="s">
        <v>63</v>
      </c>
      <c r="L557" s="5" t="s">
        <v>88</v>
      </c>
      <c r="M557" s="5" t="s">
        <v>49</v>
      </c>
      <c r="N557" s="38">
        <v>12</v>
      </c>
      <c r="O557" s="31">
        <f ca="1">IF(H557="","",J557*(1/INDIRECT($H557))/INDEX('Fixed inputs'!$D$81:$D$85,MATCH($C557,'Fixed inputs'!$B$81:$B$85,0)))</f>
        <v>0.13845621322256835</v>
      </c>
      <c r="P557" s="32">
        <f ca="1">IF(L557="","",N557*(1/(INDIRECT($L557))/INDEX('Fixed inputs'!$D$81:$D$85,MATCH($C557,'Fixed inputs'!$B$81:$B$85,0))))</f>
        <v>0.27691242644513675</v>
      </c>
      <c r="Q557" s="33">
        <f t="shared" ca="1" si="108"/>
        <v>0.4153686396677051</v>
      </c>
      <c r="R557" s="8"/>
      <c r="V557" s="32"/>
    </row>
    <row r="558" spans="3:22" x14ac:dyDescent="0.6">
      <c r="C558" s="22" t="s">
        <v>8</v>
      </c>
      <c r="D558" s="23" t="s">
        <v>50</v>
      </c>
      <c r="E558" s="23">
        <f t="shared" si="126"/>
        <v>2018</v>
      </c>
      <c r="F558" s="24" t="str">
        <f t="shared" si="126"/>
        <v>Q3</v>
      </c>
      <c r="G558" s="15" t="s">
        <v>62</v>
      </c>
      <c r="H558" s="5" t="s">
        <v>88</v>
      </c>
      <c r="I558" s="5" t="s">
        <v>49</v>
      </c>
      <c r="J558" s="38">
        <v>6</v>
      </c>
      <c r="K558" s="15" t="s">
        <v>63</v>
      </c>
      <c r="L558" s="5" t="s">
        <v>88</v>
      </c>
      <c r="M558" s="5" t="s">
        <v>49</v>
      </c>
      <c r="N558" s="38">
        <v>12</v>
      </c>
      <c r="O558" s="31">
        <f ca="1">IF(H558="","",J558*(1/INDIRECT($H558))/INDEX('Fixed inputs'!$D$81:$D$85,MATCH($C558,'Fixed inputs'!$B$81:$B$85,0)))</f>
        <v>0.13845621322256835</v>
      </c>
      <c r="P558" s="32">
        <f ca="1">IF(L558="","",N558*(1/(INDIRECT($L558))/INDEX('Fixed inputs'!$D$81:$D$85,MATCH($C558,'Fixed inputs'!$B$81:$B$85,0))))</f>
        <v>0.27691242644513675</v>
      </c>
      <c r="Q558" s="33">
        <f t="shared" ca="1" si="108"/>
        <v>0.4153686396677051</v>
      </c>
      <c r="R558" s="8"/>
      <c r="V558" s="32"/>
    </row>
    <row r="559" spans="3:22" x14ac:dyDescent="0.6">
      <c r="C559" s="22" t="s">
        <v>8</v>
      </c>
      <c r="D559" s="23" t="s">
        <v>50</v>
      </c>
      <c r="E559" s="23">
        <f t="shared" si="126"/>
        <v>2018</v>
      </c>
      <c r="F559" s="24" t="str">
        <f t="shared" si="126"/>
        <v>Q4</v>
      </c>
      <c r="G559" s="15" t="s">
        <v>62</v>
      </c>
      <c r="H559" s="5" t="s">
        <v>88</v>
      </c>
      <c r="I559" s="5" t="s">
        <v>49</v>
      </c>
      <c r="J559" s="38">
        <v>6</v>
      </c>
      <c r="K559" s="15" t="s">
        <v>63</v>
      </c>
      <c r="L559" s="5" t="s">
        <v>88</v>
      </c>
      <c r="M559" s="5" t="s">
        <v>49</v>
      </c>
      <c r="N559" s="38">
        <v>12</v>
      </c>
      <c r="O559" s="31">
        <f ca="1">IF(H559="","",J559*(1/INDIRECT($H559))/INDEX('Fixed inputs'!$D$81:$D$85,MATCH($C559,'Fixed inputs'!$B$81:$B$85,0)))</f>
        <v>0.13845621322256835</v>
      </c>
      <c r="P559" s="32">
        <f ca="1">IF(L559="","",N559*(1/(INDIRECT($L559))/INDEX('Fixed inputs'!$D$81:$D$85,MATCH($C559,'Fixed inputs'!$B$81:$B$85,0))))</f>
        <v>0.27691242644513675</v>
      </c>
      <c r="Q559" s="33">
        <f t="shared" ca="1" si="108"/>
        <v>0.4153686396677051</v>
      </c>
      <c r="R559" s="8"/>
      <c r="V559" s="32"/>
    </row>
    <row r="560" spans="3:22" x14ac:dyDescent="0.6">
      <c r="C560" s="22" t="s">
        <v>8</v>
      </c>
      <c r="D560" s="23" t="s">
        <v>50</v>
      </c>
      <c r="E560" s="23">
        <f t="shared" si="126"/>
        <v>2019</v>
      </c>
      <c r="F560" s="24" t="str">
        <f t="shared" si="126"/>
        <v>Q1</v>
      </c>
      <c r="G560" s="15" t="s">
        <v>62</v>
      </c>
      <c r="H560" s="5" t="s">
        <v>88</v>
      </c>
      <c r="I560" s="5" t="s">
        <v>49</v>
      </c>
      <c r="J560" s="38">
        <v>6</v>
      </c>
      <c r="K560" s="15" t="s">
        <v>63</v>
      </c>
      <c r="L560" s="5" t="s">
        <v>88</v>
      </c>
      <c r="M560" s="5" t="s">
        <v>49</v>
      </c>
      <c r="N560" s="38">
        <v>12</v>
      </c>
      <c r="O560" s="31">
        <f ca="1">IF(H560="","",J560*(1/INDIRECT($H560))/INDEX('Fixed inputs'!$D$81:$D$85,MATCH($C560,'Fixed inputs'!$B$81:$B$85,0)))</f>
        <v>0.13845621322256835</v>
      </c>
      <c r="P560" s="32">
        <f ca="1">IF(L560="","",N560*(1/(INDIRECT($L560))/INDEX('Fixed inputs'!$D$81:$D$85,MATCH($C560,'Fixed inputs'!$B$81:$B$85,0))))</f>
        <v>0.27691242644513675</v>
      </c>
      <c r="Q560" s="33">
        <f t="shared" ca="1" si="108"/>
        <v>0.4153686396677051</v>
      </c>
      <c r="R560" s="8"/>
      <c r="V560" s="32"/>
    </row>
    <row r="561" spans="3:22" x14ac:dyDescent="0.6">
      <c r="C561" s="22" t="s">
        <v>8</v>
      </c>
      <c r="D561" s="23" t="s">
        <v>50</v>
      </c>
      <c r="E561" s="23">
        <f t="shared" si="126"/>
        <v>2019</v>
      </c>
      <c r="F561" s="24" t="str">
        <f t="shared" si="126"/>
        <v>Q2</v>
      </c>
      <c r="G561" s="15" t="s">
        <v>62</v>
      </c>
      <c r="H561" s="5" t="s">
        <v>88</v>
      </c>
      <c r="I561" s="5" t="s">
        <v>49</v>
      </c>
      <c r="J561" s="38">
        <v>6</v>
      </c>
      <c r="K561" s="15" t="s">
        <v>63</v>
      </c>
      <c r="L561" s="5" t="s">
        <v>88</v>
      </c>
      <c r="M561" s="5" t="s">
        <v>49</v>
      </c>
      <c r="N561" s="38">
        <v>12</v>
      </c>
      <c r="O561" s="31">
        <f ca="1">IF(H561="","",J561*(1/INDIRECT($H561))/INDEX('Fixed inputs'!$D$81:$D$85,MATCH($C561,'Fixed inputs'!$B$81:$B$85,0)))</f>
        <v>0.13845621322256835</v>
      </c>
      <c r="P561" s="32">
        <f ca="1">IF(L561="","",N561*(1/(INDIRECT($L561))/INDEX('Fixed inputs'!$D$81:$D$85,MATCH($C561,'Fixed inputs'!$B$81:$B$85,0))))</f>
        <v>0.27691242644513675</v>
      </c>
      <c r="Q561" s="33">
        <f t="shared" ca="1" si="108"/>
        <v>0.4153686396677051</v>
      </c>
      <c r="R561" s="8"/>
      <c r="V561" s="32"/>
    </row>
    <row r="562" spans="3:22" x14ac:dyDescent="0.6">
      <c r="C562" s="22" t="s">
        <v>8</v>
      </c>
      <c r="D562" s="23" t="s">
        <v>50</v>
      </c>
      <c r="E562" s="23">
        <f t="shared" si="126"/>
        <v>2019</v>
      </c>
      <c r="F562" s="24" t="str">
        <f t="shared" si="126"/>
        <v>Q3</v>
      </c>
      <c r="G562" s="15" t="s">
        <v>62</v>
      </c>
      <c r="H562" s="5" t="s">
        <v>88</v>
      </c>
      <c r="I562" s="5" t="s">
        <v>49</v>
      </c>
      <c r="J562" s="38">
        <v>6</v>
      </c>
      <c r="K562" s="15" t="s">
        <v>63</v>
      </c>
      <c r="L562" s="5" t="s">
        <v>88</v>
      </c>
      <c r="M562" s="5" t="s">
        <v>49</v>
      </c>
      <c r="N562" s="38">
        <v>12</v>
      </c>
      <c r="O562" s="31">
        <f ca="1">IF(H562="","",J562*(1/INDIRECT($H562))/INDEX('Fixed inputs'!$D$81:$D$85,MATCH($C562,'Fixed inputs'!$B$81:$B$85,0)))</f>
        <v>0.13845621322256835</v>
      </c>
      <c r="P562" s="32">
        <f ca="1">IF(L562="","",N562*(1/(INDIRECT($L562))/INDEX('Fixed inputs'!$D$81:$D$85,MATCH($C562,'Fixed inputs'!$B$81:$B$85,0))))</f>
        <v>0.27691242644513675</v>
      </c>
      <c r="Q562" s="33">
        <f t="shared" ca="1" si="108"/>
        <v>0.4153686396677051</v>
      </c>
      <c r="R562" s="8"/>
      <c r="V562" s="32"/>
    </row>
    <row r="563" spans="3:22" x14ac:dyDescent="0.6">
      <c r="C563" s="22" t="s">
        <v>8</v>
      </c>
      <c r="D563" s="23" t="s">
        <v>50</v>
      </c>
      <c r="E563" s="23">
        <f t="shared" si="126"/>
        <v>2019</v>
      </c>
      <c r="F563" s="24" t="str">
        <f t="shared" si="126"/>
        <v>Q4</v>
      </c>
      <c r="G563" s="15" t="s">
        <v>62</v>
      </c>
      <c r="H563" s="5" t="s">
        <v>88</v>
      </c>
      <c r="I563" s="5" t="s">
        <v>49</v>
      </c>
      <c r="J563" s="38">
        <v>6</v>
      </c>
      <c r="K563" s="15" t="s">
        <v>63</v>
      </c>
      <c r="L563" s="5" t="s">
        <v>88</v>
      </c>
      <c r="M563" s="5" t="s">
        <v>49</v>
      </c>
      <c r="N563" s="38">
        <v>12</v>
      </c>
      <c r="O563" s="31">
        <f ca="1">IF(H563="","",J563*(1/INDIRECT($H563))/INDEX('Fixed inputs'!$D$81:$D$85,MATCH($C563,'Fixed inputs'!$B$81:$B$85,0)))</f>
        <v>0.13845621322256835</v>
      </c>
      <c r="P563" s="32">
        <f ca="1">IF(L563="","",N563*(1/(INDIRECT($L563))/INDEX('Fixed inputs'!$D$81:$D$85,MATCH($C563,'Fixed inputs'!$B$81:$B$85,0))))</f>
        <v>0.27691242644513675</v>
      </c>
      <c r="Q563" s="33">
        <f t="shared" ca="1" si="108"/>
        <v>0.4153686396677051</v>
      </c>
      <c r="R563" s="8"/>
      <c r="V563" s="32"/>
    </row>
    <row r="564" spans="3:22" x14ac:dyDescent="0.6">
      <c r="C564" s="22" t="s">
        <v>8</v>
      </c>
      <c r="D564" s="23" t="s">
        <v>50</v>
      </c>
      <c r="E564" s="23">
        <f t="shared" si="126"/>
        <v>2020</v>
      </c>
      <c r="F564" s="24" t="str">
        <f t="shared" si="126"/>
        <v>Q1</v>
      </c>
      <c r="G564" s="15" t="s">
        <v>62</v>
      </c>
      <c r="H564" s="5" t="s">
        <v>88</v>
      </c>
      <c r="I564" s="5" t="s">
        <v>49</v>
      </c>
      <c r="J564" s="38">
        <v>6</v>
      </c>
      <c r="K564" s="15" t="s">
        <v>63</v>
      </c>
      <c r="L564" s="5" t="s">
        <v>88</v>
      </c>
      <c r="M564" s="5" t="s">
        <v>49</v>
      </c>
      <c r="N564" s="38">
        <v>12</v>
      </c>
      <c r="O564" s="31">
        <f ca="1">IF(H564="","",J564*(1/INDIRECT($H564))/INDEX('Fixed inputs'!$D$81:$D$85,MATCH($C564,'Fixed inputs'!$B$81:$B$85,0)))</f>
        <v>0.13845621322256835</v>
      </c>
      <c r="P564" s="32">
        <f ca="1">IF(L564="","",N564*(1/(INDIRECT($L564))/INDEX('Fixed inputs'!$D$81:$D$85,MATCH($C564,'Fixed inputs'!$B$81:$B$85,0))))</f>
        <v>0.27691242644513675</v>
      </c>
      <c r="Q564" s="33">
        <f t="shared" ca="1" si="108"/>
        <v>0.4153686396677051</v>
      </c>
      <c r="R564" s="8"/>
      <c r="V564" s="32"/>
    </row>
    <row r="565" spans="3:22" x14ac:dyDescent="0.6">
      <c r="C565" s="22" t="s">
        <v>8</v>
      </c>
      <c r="D565" s="23" t="s">
        <v>50</v>
      </c>
      <c r="E565" s="23">
        <f t="shared" si="126"/>
        <v>2020</v>
      </c>
      <c r="F565" s="24" t="str">
        <f t="shared" si="126"/>
        <v>Q2</v>
      </c>
      <c r="G565" s="15" t="s">
        <v>62</v>
      </c>
      <c r="H565" s="5" t="s">
        <v>88</v>
      </c>
      <c r="I565" s="5" t="s">
        <v>49</v>
      </c>
      <c r="J565" s="38">
        <v>6</v>
      </c>
      <c r="K565" s="15" t="s">
        <v>63</v>
      </c>
      <c r="L565" s="5" t="s">
        <v>88</v>
      </c>
      <c r="M565" s="5" t="s">
        <v>49</v>
      </c>
      <c r="N565" s="38">
        <v>12</v>
      </c>
      <c r="O565" s="31">
        <f ca="1">IF(H565="","",J565*(1/INDIRECT($H565))/INDEX('Fixed inputs'!$D$81:$D$85,MATCH($C565,'Fixed inputs'!$B$81:$B$85,0)))</f>
        <v>0.13845621322256835</v>
      </c>
      <c r="P565" s="32">
        <f ca="1">IF(L565="","",N565*(1/(INDIRECT($L565))/INDEX('Fixed inputs'!$D$81:$D$85,MATCH($C565,'Fixed inputs'!$B$81:$B$85,0))))</f>
        <v>0.27691242644513675</v>
      </c>
      <c r="Q565" s="33">
        <f t="shared" ca="1" si="108"/>
        <v>0.4153686396677051</v>
      </c>
      <c r="R565" s="8"/>
      <c r="V565" s="32"/>
    </row>
    <row r="566" spans="3:22" x14ac:dyDescent="0.6">
      <c r="C566" s="22" t="s">
        <v>8</v>
      </c>
      <c r="D566" s="23" t="s">
        <v>50</v>
      </c>
      <c r="E566" s="23">
        <f t="shared" si="126"/>
        <v>2020</v>
      </c>
      <c r="F566" s="24" t="str">
        <f t="shared" si="126"/>
        <v>Q3</v>
      </c>
      <c r="G566" s="15" t="s">
        <v>62</v>
      </c>
      <c r="H566" s="5" t="s">
        <v>88</v>
      </c>
      <c r="I566" s="5" t="s">
        <v>49</v>
      </c>
      <c r="J566" s="38">
        <v>6</v>
      </c>
      <c r="K566" s="15" t="s">
        <v>63</v>
      </c>
      <c r="L566" s="5" t="s">
        <v>88</v>
      </c>
      <c r="M566" s="5" t="s">
        <v>49</v>
      </c>
      <c r="N566" s="38">
        <v>12</v>
      </c>
      <c r="O566" s="31">
        <f ca="1">IF(H566="","",J566*(1/INDIRECT($H566))/INDEX('Fixed inputs'!$D$81:$D$85,MATCH($C566,'Fixed inputs'!$B$81:$B$85,0)))</f>
        <v>0.13845621322256835</v>
      </c>
      <c r="P566" s="32">
        <f ca="1">IF(L566="","",N566*(1/(INDIRECT($L566))/INDEX('Fixed inputs'!$D$81:$D$85,MATCH($C566,'Fixed inputs'!$B$81:$B$85,0))))</f>
        <v>0.27691242644513675</v>
      </c>
      <c r="Q566" s="33">
        <f t="shared" ca="1" si="108"/>
        <v>0.4153686396677051</v>
      </c>
      <c r="R566" s="8"/>
      <c r="V566" s="32"/>
    </row>
    <row r="567" spans="3:22" x14ac:dyDescent="0.6">
      <c r="C567" s="22" t="s">
        <v>8</v>
      </c>
      <c r="D567" s="23" t="s">
        <v>50</v>
      </c>
      <c r="E567" s="23">
        <f t="shared" si="126"/>
        <v>2020</v>
      </c>
      <c r="F567" s="24" t="str">
        <f t="shared" si="126"/>
        <v>Q4</v>
      </c>
      <c r="G567" s="15" t="s">
        <v>62</v>
      </c>
      <c r="H567" s="5" t="s">
        <v>88</v>
      </c>
      <c r="I567" s="5" t="s">
        <v>49</v>
      </c>
      <c r="J567" s="38">
        <v>6</v>
      </c>
      <c r="K567" s="15" t="s">
        <v>63</v>
      </c>
      <c r="L567" s="5" t="s">
        <v>88</v>
      </c>
      <c r="M567" s="5" t="s">
        <v>49</v>
      </c>
      <c r="N567" s="38">
        <v>12</v>
      </c>
      <c r="O567" s="31">
        <f ca="1">IF(H567="","",J567*(1/INDIRECT($H567))/INDEX('Fixed inputs'!$D$81:$D$85,MATCH($C567,'Fixed inputs'!$B$81:$B$85,0)))</f>
        <v>0.13845621322256835</v>
      </c>
      <c r="P567" s="32">
        <f ca="1">IF(L567="","",N567*(1/(INDIRECT($L567))/INDEX('Fixed inputs'!$D$81:$D$85,MATCH($C567,'Fixed inputs'!$B$81:$B$85,0))))</f>
        <v>0.27691242644513675</v>
      </c>
      <c r="Q567" s="33">
        <f t="shared" ca="1" si="108"/>
        <v>0.4153686396677051</v>
      </c>
      <c r="R567" s="8"/>
      <c r="V567" s="32"/>
    </row>
    <row r="568" spans="3:22" x14ac:dyDescent="0.6">
      <c r="C568" s="22" t="s">
        <v>8</v>
      </c>
      <c r="D568" s="23" t="s">
        <v>50</v>
      </c>
      <c r="E568" s="23">
        <f t="shared" si="126"/>
        <v>2021</v>
      </c>
      <c r="F568" s="24" t="str">
        <f t="shared" si="126"/>
        <v>Q1</v>
      </c>
      <c r="G568" s="15" t="s">
        <v>62</v>
      </c>
      <c r="H568" s="5" t="s">
        <v>88</v>
      </c>
      <c r="I568" s="5" t="s">
        <v>49</v>
      </c>
      <c r="J568" s="38">
        <v>6</v>
      </c>
      <c r="K568" s="15" t="s">
        <v>63</v>
      </c>
      <c r="L568" s="5" t="s">
        <v>88</v>
      </c>
      <c r="M568" s="5" t="s">
        <v>49</v>
      </c>
      <c r="N568" s="38">
        <v>12</v>
      </c>
      <c r="O568" s="31">
        <f ca="1">IF(H568="","",J568*(1/INDIRECT($H568))/INDEX('Fixed inputs'!$D$81:$D$85,MATCH($C568,'Fixed inputs'!$B$81:$B$85,0)))</f>
        <v>0.13845621322256835</v>
      </c>
      <c r="P568" s="32">
        <f ca="1">IF(L568="","",N568*(1/(INDIRECT($L568))/INDEX('Fixed inputs'!$D$81:$D$85,MATCH($C568,'Fixed inputs'!$B$81:$B$85,0))))</f>
        <v>0.27691242644513675</v>
      </c>
      <c r="Q568" s="33">
        <f t="shared" ca="1" si="108"/>
        <v>0.4153686396677051</v>
      </c>
      <c r="R568" s="8"/>
      <c r="V568" s="32"/>
    </row>
    <row r="569" spans="3:22" x14ac:dyDescent="0.6">
      <c r="C569" s="22" t="s">
        <v>8</v>
      </c>
      <c r="D569" s="23" t="s">
        <v>50</v>
      </c>
      <c r="E569" s="23">
        <f t="shared" si="126"/>
        <v>2021</v>
      </c>
      <c r="F569" s="24" t="str">
        <f t="shared" si="126"/>
        <v>Q2</v>
      </c>
      <c r="G569" s="15" t="s">
        <v>62</v>
      </c>
      <c r="H569" s="5" t="s">
        <v>88</v>
      </c>
      <c r="I569" s="5" t="s">
        <v>49</v>
      </c>
      <c r="J569" s="38">
        <v>6</v>
      </c>
      <c r="K569" s="15" t="s">
        <v>63</v>
      </c>
      <c r="L569" s="5" t="s">
        <v>88</v>
      </c>
      <c r="M569" s="5" t="s">
        <v>49</v>
      </c>
      <c r="N569" s="38">
        <v>12</v>
      </c>
      <c r="O569" s="31">
        <f ca="1">IF(H569="","",J569*(1/INDIRECT($H569))/INDEX('Fixed inputs'!$D$81:$D$85,MATCH($C569,'Fixed inputs'!$B$81:$B$85,0)))</f>
        <v>0.13845621322256835</v>
      </c>
      <c r="P569" s="32">
        <f ca="1">IF(L569="","",N569*(1/(INDIRECT($L569))/INDEX('Fixed inputs'!$D$81:$D$85,MATCH($C569,'Fixed inputs'!$B$81:$B$85,0))))</f>
        <v>0.27691242644513675</v>
      </c>
      <c r="Q569" s="33">
        <f t="shared" ca="1" si="108"/>
        <v>0.4153686396677051</v>
      </c>
      <c r="R569" s="8"/>
      <c r="V569" s="32"/>
    </row>
    <row r="570" spans="3:22" x14ac:dyDescent="0.6">
      <c r="C570" s="22" t="s">
        <v>8</v>
      </c>
      <c r="D570" s="23" t="s">
        <v>50</v>
      </c>
      <c r="E570" s="23">
        <f t="shared" si="126"/>
        <v>2021</v>
      </c>
      <c r="F570" s="24" t="str">
        <f t="shared" si="126"/>
        <v>Q3</v>
      </c>
      <c r="G570" s="15" t="s">
        <v>62</v>
      </c>
      <c r="H570" s="5" t="s">
        <v>88</v>
      </c>
      <c r="I570" s="5" t="s">
        <v>49</v>
      </c>
      <c r="J570" s="38">
        <v>6</v>
      </c>
      <c r="K570" s="15" t="s">
        <v>63</v>
      </c>
      <c r="L570" s="5" t="s">
        <v>88</v>
      </c>
      <c r="M570" s="5" t="s">
        <v>49</v>
      </c>
      <c r="N570" s="38">
        <v>12</v>
      </c>
      <c r="O570" s="31">
        <f ca="1">IF(H570="","",J570*(1/INDIRECT($H570))/INDEX('Fixed inputs'!$D$81:$D$85,MATCH($C570,'Fixed inputs'!$B$81:$B$85,0)))</f>
        <v>0.13845621322256835</v>
      </c>
      <c r="P570" s="32">
        <f ca="1">IF(L570="","",N570*(1/(INDIRECT($L570))/INDEX('Fixed inputs'!$D$81:$D$85,MATCH($C570,'Fixed inputs'!$B$81:$B$85,0))))</f>
        <v>0.27691242644513675</v>
      </c>
      <c r="Q570" s="33">
        <f t="shared" ca="1" si="108"/>
        <v>0.4153686396677051</v>
      </c>
      <c r="R570" s="8"/>
      <c r="V570" s="32"/>
    </row>
    <row r="571" spans="3:22" x14ac:dyDescent="0.6">
      <c r="C571" s="22" t="s">
        <v>8</v>
      </c>
      <c r="D571" s="23" t="s">
        <v>50</v>
      </c>
      <c r="E571" s="23">
        <f t="shared" ref="E571:F590" si="127">E503</f>
        <v>2021</v>
      </c>
      <c r="F571" s="24" t="str">
        <f t="shared" si="127"/>
        <v>Q4</v>
      </c>
      <c r="G571" s="15" t="s">
        <v>62</v>
      </c>
      <c r="H571" s="5" t="s">
        <v>88</v>
      </c>
      <c r="I571" s="5" t="s">
        <v>49</v>
      </c>
      <c r="J571" s="38">
        <v>6</v>
      </c>
      <c r="K571" s="15" t="s">
        <v>63</v>
      </c>
      <c r="L571" s="5" t="s">
        <v>88</v>
      </c>
      <c r="M571" s="5" t="s">
        <v>49</v>
      </c>
      <c r="N571" s="38">
        <v>12</v>
      </c>
      <c r="O571" s="31">
        <f ca="1">IF(H571="","",J571*(1/INDIRECT($H571))/INDEX('Fixed inputs'!$D$81:$D$85,MATCH($C571,'Fixed inputs'!$B$81:$B$85,0)))</f>
        <v>0.13845621322256835</v>
      </c>
      <c r="P571" s="32">
        <f ca="1">IF(L571="","",N571*(1/(INDIRECT($L571))/INDEX('Fixed inputs'!$D$81:$D$85,MATCH($C571,'Fixed inputs'!$B$81:$B$85,0))))</f>
        <v>0.27691242644513675</v>
      </c>
      <c r="Q571" s="33">
        <f t="shared" ca="1" si="108"/>
        <v>0.4153686396677051</v>
      </c>
      <c r="R571" s="8"/>
      <c r="V571" s="32"/>
    </row>
    <row r="572" spans="3:22" x14ac:dyDescent="0.6">
      <c r="C572" s="22" t="s">
        <v>8</v>
      </c>
      <c r="D572" s="23" t="s">
        <v>50</v>
      </c>
      <c r="E572" s="23">
        <f t="shared" si="127"/>
        <v>2022</v>
      </c>
      <c r="F572" s="24" t="str">
        <f t="shared" si="127"/>
        <v>Q1</v>
      </c>
      <c r="G572" s="15" t="s">
        <v>62</v>
      </c>
      <c r="H572" s="5" t="s">
        <v>88</v>
      </c>
      <c r="I572" s="5" t="s">
        <v>49</v>
      </c>
      <c r="J572" s="38">
        <v>6</v>
      </c>
      <c r="K572" s="15" t="s">
        <v>63</v>
      </c>
      <c r="L572" s="5" t="s">
        <v>88</v>
      </c>
      <c r="M572" s="5" t="s">
        <v>49</v>
      </c>
      <c r="N572" s="38">
        <v>12</v>
      </c>
      <c r="O572" s="31">
        <f ca="1">IF(H572="","",J572*(1/INDIRECT($H572))/INDEX('Fixed inputs'!$D$81:$D$85,MATCH($C572,'Fixed inputs'!$B$81:$B$85,0)))</f>
        <v>0.13845621322256835</v>
      </c>
      <c r="P572" s="32">
        <f ca="1">IF(L572="","",N572*(1/(INDIRECT($L572))/INDEX('Fixed inputs'!$D$81:$D$85,MATCH($C572,'Fixed inputs'!$B$81:$B$85,0))))</f>
        <v>0.27691242644513675</v>
      </c>
      <c r="Q572" s="33">
        <f t="shared" ca="1" si="108"/>
        <v>0.4153686396677051</v>
      </c>
      <c r="R572" s="8"/>
      <c r="V572" s="32"/>
    </row>
    <row r="573" spans="3:22" x14ac:dyDescent="0.6">
      <c r="C573" s="22" t="s">
        <v>8</v>
      </c>
      <c r="D573" s="23" t="s">
        <v>50</v>
      </c>
      <c r="E573" s="23">
        <f t="shared" si="127"/>
        <v>2022</v>
      </c>
      <c r="F573" s="24" t="str">
        <f t="shared" si="127"/>
        <v>Q2</v>
      </c>
      <c r="G573" s="15" t="s">
        <v>62</v>
      </c>
      <c r="H573" s="5" t="s">
        <v>88</v>
      </c>
      <c r="I573" s="5" t="s">
        <v>49</v>
      </c>
      <c r="J573" s="38">
        <v>6</v>
      </c>
      <c r="K573" s="15" t="s">
        <v>63</v>
      </c>
      <c r="L573" s="5" t="s">
        <v>88</v>
      </c>
      <c r="M573" s="5" t="s">
        <v>49</v>
      </c>
      <c r="N573" s="38">
        <v>12</v>
      </c>
      <c r="O573" s="31">
        <f ca="1">IF(H573="","",J573*(1/INDIRECT($H573))/INDEX('Fixed inputs'!$D$81:$D$85,MATCH($C573,'Fixed inputs'!$B$81:$B$85,0)))</f>
        <v>0.13845621322256835</v>
      </c>
      <c r="P573" s="32">
        <f ca="1">IF(L573="","",N573*(1/(INDIRECT($L573))/INDEX('Fixed inputs'!$D$81:$D$85,MATCH($C573,'Fixed inputs'!$B$81:$B$85,0))))</f>
        <v>0.27691242644513675</v>
      </c>
      <c r="Q573" s="33">
        <f t="shared" ca="1" si="108"/>
        <v>0.4153686396677051</v>
      </c>
      <c r="R573" s="8"/>
      <c r="V573" s="32"/>
    </row>
    <row r="574" spans="3:22" x14ac:dyDescent="0.6">
      <c r="C574" s="22" t="s">
        <v>8</v>
      </c>
      <c r="D574" s="23" t="s">
        <v>50</v>
      </c>
      <c r="E574" s="23">
        <f t="shared" si="127"/>
        <v>2022</v>
      </c>
      <c r="F574" s="24" t="str">
        <f t="shared" si="127"/>
        <v>Q3</v>
      </c>
      <c r="G574" s="15" t="s">
        <v>62</v>
      </c>
      <c r="H574" s="5" t="s">
        <v>88</v>
      </c>
      <c r="I574" s="5" t="s">
        <v>49</v>
      </c>
      <c r="J574" s="38">
        <v>6</v>
      </c>
      <c r="K574" s="15" t="s">
        <v>63</v>
      </c>
      <c r="L574" s="5" t="s">
        <v>88</v>
      </c>
      <c r="M574" s="5" t="s">
        <v>49</v>
      </c>
      <c r="N574" s="38">
        <v>12</v>
      </c>
      <c r="O574" s="31">
        <f ca="1">IF(H574="","",J574*(1/INDIRECT($H574))/INDEX('Fixed inputs'!$D$81:$D$85,MATCH($C574,'Fixed inputs'!$B$81:$B$85,0)))</f>
        <v>0.13845621322256835</v>
      </c>
      <c r="P574" s="32">
        <f ca="1">IF(L574="","",N574*(1/(INDIRECT($L574))/INDEX('Fixed inputs'!$D$81:$D$85,MATCH($C574,'Fixed inputs'!$B$81:$B$85,0))))</f>
        <v>0.27691242644513675</v>
      </c>
      <c r="Q574" s="33">
        <f t="shared" ca="1" si="108"/>
        <v>0.4153686396677051</v>
      </c>
      <c r="R574" s="8"/>
      <c r="V574" s="32"/>
    </row>
    <row r="575" spans="3:22" x14ac:dyDescent="0.6">
      <c r="C575" s="22" t="s">
        <v>8</v>
      </c>
      <c r="D575" s="23" t="s">
        <v>50</v>
      </c>
      <c r="E575" s="23">
        <f t="shared" si="127"/>
        <v>2022</v>
      </c>
      <c r="F575" s="24" t="str">
        <f t="shared" si="127"/>
        <v>Q4</v>
      </c>
      <c r="G575" s="15" t="s">
        <v>62</v>
      </c>
      <c r="H575" s="5" t="s">
        <v>88</v>
      </c>
      <c r="I575" s="5" t="s">
        <v>49</v>
      </c>
      <c r="J575" s="38">
        <v>6</v>
      </c>
      <c r="K575" s="15" t="s">
        <v>63</v>
      </c>
      <c r="L575" s="5" t="s">
        <v>88</v>
      </c>
      <c r="M575" s="5" t="s">
        <v>49</v>
      </c>
      <c r="N575" s="38">
        <v>12</v>
      </c>
      <c r="O575" s="31">
        <f ca="1">IF(H575="","",J575*(1/INDIRECT($H575))/INDEX('Fixed inputs'!$D$81:$D$85,MATCH($C575,'Fixed inputs'!$B$81:$B$85,0)))</f>
        <v>0.13845621322256835</v>
      </c>
      <c r="P575" s="32">
        <f ca="1">IF(L575="","",N575*(1/(INDIRECT($L575))/INDEX('Fixed inputs'!$D$81:$D$85,MATCH($C575,'Fixed inputs'!$B$81:$B$85,0))))</f>
        <v>0.27691242644513675</v>
      </c>
      <c r="Q575" s="33">
        <f t="shared" ca="1" si="108"/>
        <v>0.4153686396677051</v>
      </c>
      <c r="R575" s="8"/>
      <c r="V575" s="32"/>
    </row>
    <row r="576" spans="3:22" x14ac:dyDescent="0.6">
      <c r="C576" s="22" t="s">
        <v>8</v>
      </c>
      <c r="D576" s="23" t="s">
        <v>50</v>
      </c>
      <c r="E576" s="23">
        <f t="shared" si="127"/>
        <v>2023</v>
      </c>
      <c r="F576" s="24" t="str">
        <f t="shared" si="127"/>
        <v>Q1</v>
      </c>
      <c r="G576" s="15" t="s">
        <v>62</v>
      </c>
      <c r="H576" s="5" t="s">
        <v>88</v>
      </c>
      <c r="I576" s="5" t="s">
        <v>49</v>
      </c>
      <c r="J576" s="38">
        <v>6</v>
      </c>
      <c r="K576" s="15" t="s">
        <v>63</v>
      </c>
      <c r="L576" s="5" t="s">
        <v>88</v>
      </c>
      <c r="M576" s="5" t="s">
        <v>49</v>
      </c>
      <c r="N576" s="38">
        <v>12</v>
      </c>
      <c r="O576" s="31">
        <f ca="1">IF(H576="","",J576*(1/INDIRECT($H576))/INDEX('Fixed inputs'!$D$81:$D$85,MATCH($C576,'Fixed inputs'!$B$81:$B$85,0)))</f>
        <v>0.13845621322256835</v>
      </c>
      <c r="P576" s="32">
        <f ca="1">IF(L576="","",N576*(1/(INDIRECT($L576))/INDEX('Fixed inputs'!$D$81:$D$85,MATCH($C576,'Fixed inputs'!$B$81:$B$85,0))))</f>
        <v>0.27691242644513675</v>
      </c>
      <c r="Q576" s="33">
        <f t="shared" ca="1" si="108"/>
        <v>0.4153686396677051</v>
      </c>
      <c r="R576" s="8"/>
      <c r="V576" s="32"/>
    </row>
    <row r="577" spans="3:22" x14ac:dyDescent="0.6">
      <c r="C577" s="22" t="s">
        <v>8</v>
      </c>
      <c r="D577" s="23" t="s">
        <v>50</v>
      </c>
      <c r="E577" s="23">
        <f t="shared" si="127"/>
        <v>2023</v>
      </c>
      <c r="F577" s="24" t="str">
        <f t="shared" si="127"/>
        <v>Q2</v>
      </c>
      <c r="G577" s="15" t="s">
        <v>62</v>
      </c>
      <c r="H577" s="5" t="s">
        <v>88</v>
      </c>
      <c r="I577" s="5" t="s">
        <v>49</v>
      </c>
      <c r="J577" s="38">
        <v>6</v>
      </c>
      <c r="K577" s="15" t="s">
        <v>63</v>
      </c>
      <c r="L577" s="5" t="s">
        <v>88</v>
      </c>
      <c r="M577" s="5" t="s">
        <v>49</v>
      </c>
      <c r="N577" s="38">
        <v>12</v>
      </c>
      <c r="O577" s="31">
        <f ca="1">IF(H577="","",J577*(1/INDIRECT($H577))/INDEX('Fixed inputs'!$D$81:$D$85,MATCH($C577,'Fixed inputs'!$B$81:$B$85,0)))</f>
        <v>0.13845621322256835</v>
      </c>
      <c r="P577" s="32">
        <f ca="1">IF(L577="","",N577*(1/(INDIRECT($L577))/INDEX('Fixed inputs'!$D$81:$D$85,MATCH($C577,'Fixed inputs'!$B$81:$B$85,0))))</f>
        <v>0.27691242644513675</v>
      </c>
      <c r="Q577" s="33">
        <f t="shared" ca="1" si="108"/>
        <v>0.4153686396677051</v>
      </c>
      <c r="R577" s="8"/>
      <c r="V577" s="32"/>
    </row>
    <row r="578" spans="3:22" x14ac:dyDescent="0.6">
      <c r="C578" s="22" t="s">
        <v>8</v>
      </c>
      <c r="D578" s="23" t="s">
        <v>50</v>
      </c>
      <c r="E578" s="23">
        <f t="shared" si="127"/>
        <v>2023</v>
      </c>
      <c r="F578" s="24" t="str">
        <f t="shared" si="127"/>
        <v>Q3</v>
      </c>
      <c r="G578" s="15" t="s">
        <v>62</v>
      </c>
      <c r="H578" s="5" t="s">
        <v>88</v>
      </c>
      <c r="I578" s="5" t="s">
        <v>49</v>
      </c>
      <c r="J578" s="38">
        <v>6</v>
      </c>
      <c r="K578" s="15" t="s">
        <v>63</v>
      </c>
      <c r="L578" s="5" t="s">
        <v>88</v>
      </c>
      <c r="M578" s="5" t="s">
        <v>49</v>
      </c>
      <c r="N578" s="38">
        <v>12</v>
      </c>
      <c r="O578" s="31">
        <f ca="1">IF(H578="","",J578*(1/INDIRECT($H578))/INDEX('Fixed inputs'!$D$81:$D$85,MATCH($C578,'Fixed inputs'!$B$81:$B$85,0)))</f>
        <v>0.13845621322256835</v>
      </c>
      <c r="P578" s="32">
        <f ca="1">IF(L578="","",N578*(1/(INDIRECT($L578))/INDEX('Fixed inputs'!$D$81:$D$85,MATCH($C578,'Fixed inputs'!$B$81:$B$85,0))))</f>
        <v>0.27691242644513675</v>
      </c>
      <c r="Q578" s="33">
        <f t="shared" ca="1" si="108"/>
        <v>0.4153686396677051</v>
      </c>
      <c r="R578" s="8"/>
      <c r="V578" s="32"/>
    </row>
    <row r="579" spans="3:22" x14ac:dyDescent="0.6">
      <c r="C579" s="22" t="s">
        <v>8</v>
      </c>
      <c r="D579" s="23" t="s">
        <v>50</v>
      </c>
      <c r="E579" s="23">
        <f t="shared" si="127"/>
        <v>2023</v>
      </c>
      <c r="F579" s="24" t="str">
        <f t="shared" si="127"/>
        <v>Q4</v>
      </c>
      <c r="G579" s="15" t="s">
        <v>62</v>
      </c>
      <c r="H579" s="5" t="s">
        <v>88</v>
      </c>
      <c r="I579" s="5" t="s">
        <v>49</v>
      </c>
      <c r="J579" s="38">
        <v>6</v>
      </c>
      <c r="K579" s="15" t="s">
        <v>63</v>
      </c>
      <c r="L579" s="5" t="s">
        <v>88</v>
      </c>
      <c r="M579" s="5" t="s">
        <v>49</v>
      </c>
      <c r="N579" s="38">
        <v>12</v>
      </c>
      <c r="O579" s="31">
        <f ca="1">IF(H579="","",J579*(1/INDIRECT($H579))/INDEX('Fixed inputs'!$D$81:$D$85,MATCH($C579,'Fixed inputs'!$B$81:$B$85,0)))</f>
        <v>0.13845621322256835</v>
      </c>
      <c r="P579" s="32">
        <f ca="1">IF(L579="","",N579*(1/(INDIRECT($L579))/INDEX('Fixed inputs'!$D$81:$D$85,MATCH($C579,'Fixed inputs'!$B$81:$B$85,0))))</f>
        <v>0.27691242644513675</v>
      </c>
      <c r="Q579" s="33">
        <f t="shared" ca="1" si="108"/>
        <v>0.4153686396677051</v>
      </c>
      <c r="R579" s="8"/>
      <c r="V579" s="32"/>
    </row>
    <row r="580" spans="3:22" x14ac:dyDescent="0.6">
      <c r="C580" s="22" t="s">
        <v>8</v>
      </c>
      <c r="D580" s="23" t="s">
        <v>50</v>
      </c>
      <c r="E580" s="23">
        <f t="shared" si="127"/>
        <v>2024</v>
      </c>
      <c r="F580" s="24" t="str">
        <f t="shared" si="127"/>
        <v>Q1</v>
      </c>
      <c r="G580" s="15" t="s">
        <v>62</v>
      </c>
      <c r="H580" s="5" t="s">
        <v>88</v>
      </c>
      <c r="I580" s="5" t="s">
        <v>49</v>
      </c>
      <c r="J580" s="38">
        <v>6</v>
      </c>
      <c r="K580" s="15" t="s">
        <v>63</v>
      </c>
      <c r="L580" s="5" t="s">
        <v>88</v>
      </c>
      <c r="M580" s="5" t="s">
        <v>49</v>
      </c>
      <c r="N580" s="38">
        <v>12</v>
      </c>
      <c r="O580" s="31">
        <f ca="1">IF(H580="","",J580*(1/INDIRECT($H580))/INDEX('Fixed inputs'!$D$81:$D$85,MATCH($C580,'Fixed inputs'!$B$81:$B$85,0)))</f>
        <v>0.13845621322256835</v>
      </c>
      <c r="P580" s="32">
        <f ca="1">IF(L580="","",N580*(1/(INDIRECT($L580))/INDEX('Fixed inputs'!$D$81:$D$85,MATCH($C580,'Fixed inputs'!$B$81:$B$85,0))))</f>
        <v>0.27691242644513675</v>
      </c>
      <c r="Q580" s="33">
        <f t="shared" ca="1" si="108"/>
        <v>0.4153686396677051</v>
      </c>
      <c r="R580" s="8"/>
      <c r="V580" s="32"/>
    </row>
    <row r="581" spans="3:22" x14ac:dyDescent="0.6">
      <c r="C581" s="22" t="s">
        <v>8</v>
      </c>
      <c r="D581" s="23" t="s">
        <v>50</v>
      </c>
      <c r="E581" s="23">
        <f t="shared" si="127"/>
        <v>2024</v>
      </c>
      <c r="F581" s="24" t="str">
        <f t="shared" si="127"/>
        <v>Q2</v>
      </c>
      <c r="G581" s="15" t="s">
        <v>62</v>
      </c>
      <c r="H581" s="5" t="s">
        <v>88</v>
      </c>
      <c r="I581" s="5" t="s">
        <v>49</v>
      </c>
      <c r="J581" s="38">
        <v>6</v>
      </c>
      <c r="K581" s="15" t="s">
        <v>63</v>
      </c>
      <c r="L581" s="5" t="s">
        <v>88</v>
      </c>
      <c r="M581" s="5" t="s">
        <v>49</v>
      </c>
      <c r="N581" s="38">
        <v>12</v>
      </c>
      <c r="O581" s="31">
        <f ca="1">IF(H581="","",J581*(1/INDIRECT($H581))/INDEX('Fixed inputs'!$D$81:$D$85,MATCH($C581,'Fixed inputs'!$B$81:$B$85,0)))</f>
        <v>0.13845621322256835</v>
      </c>
      <c r="P581" s="32">
        <f ca="1">IF(L581="","",N581*(1/(INDIRECT($L581))/INDEX('Fixed inputs'!$D$81:$D$85,MATCH($C581,'Fixed inputs'!$B$81:$B$85,0))))</f>
        <v>0.27691242644513675</v>
      </c>
      <c r="Q581" s="33">
        <f t="shared" ca="1" si="108"/>
        <v>0.4153686396677051</v>
      </c>
      <c r="R581" s="8"/>
      <c r="V581" s="32"/>
    </row>
    <row r="582" spans="3:22" x14ac:dyDescent="0.6">
      <c r="C582" s="22" t="s">
        <v>8</v>
      </c>
      <c r="D582" s="23" t="s">
        <v>50</v>
      </c>
      <c r="E582" s="23">
        <f t="shared" si="127"/>
        <v>2024</v>
      </c>
      <c r="F582" s="24" t="str">
        <f t="shared" si="127"/>
        <v>Q3</v>
      </c>
      <c r="G582" s="15" t="s">
        <v>62</v>
      </c>
      <c r="H582" s="5" t="s">
        <v>88</v>
      </c>
      <c r="I582" s="5" t="s">
        <v>49</v>
      </c>
      <c r="J582" s="38">
        <v>6</v>
      </c>
      <c r="K582" s="15" t="s">
        <v>63</v>
      </c>
      <c r="L582" s="5" t="s">
        <v>88</v>
      </c>
      <c r="M582" s="5" t="s">
        <v>49</v>
      </c>
      <c r="N582" s="38">
        <v>12</v>
      </c>
      <c r="O582" s="31">
        <f ca="1">IF(H582="","",J582*(1/INDIRECT($H582))/INDEX('Fixed inputs'!$D$81:$D$85,MATCH($C582,'Fixed inputs'!$B$81:$B$85,0)))</f>
        <v>0.13845621322256835</v>
      </c>
      <c r="P582" s="32">
        <f ca="1">IF(L582="","",N582*(1/(INDIRECT($L582))/INDEX('Fixed inputs'!$D$81:$D$85,MATCH($C582,'Fixed inputs'!$B$81:$B$85,0))))</f>
        <v>0.27691242644513675</v>
      </c>
      <c r="Q582" s="33">
        <f t="shared" ca="1" si="108"/>
        <v>0.4153686396677051</v>
      </c>
      <c r="R582" s="8"/>
      <c r="V582" s="32"/>
    </row>
    <row r="583" spans="3:22" x14ac:dyDescent="0.6">
      <c r="C583" s="22" t="s">
        <v>8</v>
      </c>
      <c r="D583" s="23" t="s">
        <v>50</v>
      </c>
      <c r="E583" s="23">
        <f t="shared" si="127"/>
        <v>2024</v>
      </c>
      <c r="F583" s="24" t="str">
        <f t="shared" si="127"/>
        <v>Q4</v>
      </c>
      <c r="G583" s="15" t="s">
        <v>62</v>
      </c>
      <c r="H583" s="5" t="s">
        <v>88</v>
      </c>
      <c r="I583" s="5" t="s">
        <v>49</v>
      </c>
      <c r="J583" s="38">
        <v>6</v>
      </c>
      <c r="K583" s="15" t="s">
        <v>63</v>
      </c>
      <c r="L583" s="5" t="s">
        <v>88</v>
      </c>
      <c r="M583" s="5" t="s">
        <v>49</v>
      </c>
      <c r="N583" s="38">
        <v>12</v>
      </c>
      <c r="O583" s="31">
        <f ca="1">IF(H583="","",J583*(1/INDIRECT($H583))/INDEX('Fixed inputs'!$D$81:$D$85,MATCH($C583,'Fixed inputs'!$B$81:$B$85,0)))</f>
        <v>0.13845621322256835</v>
      </c>
      <c r="P583" s="32">
        <f ca="1">IF(L583="","",N583*(1/(INDIRECT($L583))/INDEX('Fixed inputs'!$D$81:$D$85,MATCH($C583,'Fixed inputs'!$B$81:$B$85,0))))</f>
        <v>0.27691242644513675</v>
      </c>
      <c r="Q583" s="33">
        <f t="shared" ref="Q583:Q646" ca="1" si="128">SUM(O583,P583)*IF(AND(D583="GB",C583="Gas",NOT(include_GB_GAS_transport)),0,1)</f>
        <v>0.4153686396677051</v>
      </c>
      <c r="R583" s="8"/>
      <c r="V583" s="32"/>
    </row>
    <row r="584" spans="3:22" x14ac:dyDescent="0.6">
      <c r="C584" s="22" t="s">
        <v>8</v>
      </c>
      <c r="D584" s="23" t="s">
        <v>50</v>
      </c>
      <c r="E584" s="23">
        <f t="shared" si="127"/>
        <v>2025</v>
      </c>
      <c r="F584" s="24" t="str">
        <f t="shared" si="127"/>
        <v>Q1</v>
      </c>
      <c r="G584" s="15" t="s">
        <v>62</v>
      </c>
      <c r="H584" s="5" t="s">
        <v>88</v>
      </c>
      <c r="I584" s="5" t="s">
        <v>49</v>
      </c>
      <c r="J584" s="38">
        <v>6</v>
      </c>
      <c r="K584" s="15" t="s">
        <v>63</v>
      </c>
      <c r="L584" s="5" t="s">
        <v>88</v>
      </c>
      <c r="M584" s="5" t="s">
        <v>49</v>
      </c>
      <c r="N584" s="38">
        <v>12</v>
      </c>
      <c r="O584" s="31">
        <f ca="1">IF(H584="","",J584*(1/INDIRECT($H584))/INDEX('Fixed inputs'!$D$81:$D$85,MATCH($C584,'Fixed inputs'!$B$81:$B$85,0)))</f>
        <v>0.13845621322256835</v>
      </c>
      <c r="P584" s="32">
        <f ca="1">IF(L584="","",N584*(1/(INDIRECT($L584))/INDEX('Fixed inputs'!$D$81:$D$85,MATCH($C584,'Fixed inputs'!$B$81:$B$85,0))))</f>
        <v>0.27691242644513675</v>
      </c>
      <c r="Q584" s="33">
        <f t="shared" ca="1" si="128"/>
        <v>0.4153686396677051</v>
      </c>
      <c r="R584" s="8"/>
      <c r="V584" s="32"/>
    </row>
    <row r="585" spans="3:22" x14ac:dyDescent="0.6">
      <c r="C585" s="22" t="s">
        <v>8</v>
      </c>
      <c r="D585" s="23" t="s">
        <v>50</v>
      </c>
      <c r="E585" s="23">
        <f t="shared" si="127"/>
        <v>2025</v>
      </c>
      <c r="F585" s="24" t="str">
        <f t="shared" si="127"/>
        <v>Q2</v>
      </c>
      <c r="G585" s="15" t="s">
        <v>62</v>
      </c>
      <c r="H585" s="5" t="s">
        <v>88</v>
      </c>
      <c r="I585" s="5" t="s">
        <v>49</v>
      </c>
      <c r="J585" s="38">
        <v>6</v>
      </c>
      <c r="K585" s="15" t="s">
        <v>63</v>
      </c>
      <c r="L585" s="5" t="s">
        <v>88</v>
      </c>
      <c r="M585" s="5" t="s">
        <v>49</v>
      </c>
      <c r="N585" s="38">
        <v>12</v>
      </c>
      <c r="O585" s="31">
        <f ca="1">IF(H585="","",J585*(1/INDIRECT($H585))/INDEX('Fixed inputs'!$D$81:$D$85,MATCH($C585,'Fixed inputs'!$B$81:$B$85,0)))</f>
        <v>0.13845621322256835</v>
      </c>
      <c r="P585" s="32">
        <f ca="1">IF(L585="","",N585*(1/(INDIRECT($L585))/INDEX('Fixed inputs'!$D$81:$D$85,MATCH($C585,'Fixed inputs'!$B$81:$B$85,0))))</f>
        <v>0.27691242644513675</v>
      </c>
      <c r="Q585" s="33">
        <f t="shared" ca="1" si="128"/>
        <v>0.4153686396677051</v>
      </c>
      <c r="R585" s="8"/>
      <c r="V585" s="32"/>
    </row>
    <row r="586" spans="3:22" x14ac:dyDescent="0.6">
      <c r="C586" s="22" t="s">
        <v>8</v>
      </c>
      <c r="D586" s="23" t="s">
        <v>50</v>
      </c>
      <c r="E586" s="23">
        <f t="shared" si="127"/>
        <v>2025</v>
      </c>
      <c r="F586" s="24" t="str">
        <f t="shared" si="127"/>
        <v>Q3</v>
      </c>
      <c r="G586" s="15" t="s">
        <v>62</v>
      </c>
      <c r="H586" s="5" t="s">
        <v>88</v>
      </c>
      <c r="I586" s="5" t="s">
        <v>49</v>
      </c>
      <c r="J586" s="38">
        <v>6</v>
      </c>
      <c r="K586" s="15" t="s">
        <v>63</v>
      </c>
      <c r="L586" s="5" t="s">
        <v>88</v>
      </c>
      <c r="M586" s="5" t="s">
        <v>49</v>
      </c>
      <c r="N586" s="38">
        <v>12</v>
      </c>
      <c r="O586" s="31">
        <f ca="1">IF(H586="","",J586*(1/INDIRECT($H586))/INDEX('Fixed inputs'!$D$81:$D$85,MATCH($C586,'Fixed inputs'!$B$81:$B$85,0)))</f>
        <v>0.13845621322256835</v>
      </c>
      <c r="P586" s="32">
        <f ca="1">IF(L586="","",N586*(1/(INDIRECT($L586))/INDEX('Fixed inputs'!$D$81:$D$85,MATCH($C586,'Fixed inputs'!$B$81:$B$85,0))))</f>
        <v>0.27691242644513675</v>
      </c>
      <c r="Q586" s="33">
        <f t="shared" ca="1" si="128"/>
        <v>0.4153686396677051</v>
      </c>
      <c r="R586" s="8"/>
      <c r="V586" s="32"/>
    </row>
    <row r="587" spans="3:22" x14ac:dyDescent="0.6">
      <c r="C587" s="22" t="s">
        <v>8</v>
      </c>
      <c r="D587" s="23" t="s">
        <v>50</v>
      </c>
      <c r="E587" s="23">
        <f t="shared" si="127"/>
        <v>2025</v>
      </c>
      <c r="F587" s="24" t="str">
        <f t="shared" si="127"/>
        <v>Q4</v>
      </c>
      <c r="G587" s="15" t="s">
        <v>62</v>
      </c>
      <c r="H587" s="5" t="s">
        <v>88</v>
      </c>
      <c r="I587" s="5" t="s">
        <v>49</v>
      </c>
      <c r="J587" s="38">
        <v>6</v>
      </c>
      <c r="K587" s="15" t="s">
        <v>63</v>
      </c>
      <c r="L587" s="5" t="s">
        <v>88</v>
      </c>
      <c r="M587" s="5" t="s">
        <v>49</v>
      </c>
      <c r="N587" s="38">
        <v>12</v>
      </c>
      <c r="O587" s="31">
        <f ca="1">IF(H587="","",J587*(1/INDIRECT($H587))/INDEX('Fixed inputs'!$D$81:$D$85,MATCH($C587,'Fixed inputs'!$B$81:$B$85,0)))</f>
        <v>0.13845621322256835</v>
      </c>
      <c r="P587" s="32">
        <f ca="1">IF(L587="","",N587*(1/(INDIRECT($L587))/INDEX('Fixed inputs'!$D$81:$D$85,MATCH($C587,'Fixed inputs'!$B$81:$B$85,0))))</f>
        <v>0.27691242644513675</v>
      </c>
      <c r="Q587" s="33">
        <f t="shared" ca="1" si="128"/>
        <v>0.4153686396677051</v>
      </c>
      <c r="R587" s="8"/>
      <c r="V587" s="32"/>
    </row>
    <row r="588" spans="3:22" x14ac:dyDescent="0.6">
      <c r="C588" s="22" t="s">
        <v>8</v>
      </c>
      <c r="D588" s="23" t="s">
        <v>50</v>
      </c>
      <c r="E588" s="23">
        <f t="shared" si="127"/>
        <v>2026</v>
      </c>
      <c r="F588" s="24" t="str">
        <f t="shared" si="127"/>
        <v>Q1</v>
      </c>
      <c r="G588" s="15" t="s">
        <v>62</v>
      </c>
      <c r="H588" s="5" t="s">
        <v>88</v>
      </c>
      <c r="I588" s="5" t="s">
        <v>49</v>
      </c>
      <c r="J588" s="38">
        <v>6</v>
      </c>
      <c r="K588" s="15" t="s">
        <v>63</v>
      </c>
      <c r="L588" s="5" t="s">
        <v>88</v>
      </c>
      <c r="M588" s="5" t="s">
        <v>49</v>
      </c>
      <c r="N588" s="38">
        <v>12</v>
      </c>
      <c r="O588" s="31">
        <f ca="1">IF(H588="","",J588*(1/INDIRECT($H588))/INDEX('Fixed inputs'!$D$81:$D$85,MATCH($C588,'Fixed inputs'!$B$81:$B$85,0)))</f>
        <v>0.13845621322256835</v>
      </c>
      <c r="P588" s="32">
        <f ca="1">IF(L588="","",N588*(1/(INDIRECT($L588))/INDEX('Fixed inputs'!$D$81:$D$85,MATCH($C588,'Fixed inputs'!$B$81:$B$85,0))))</f>
        <v>0.27691242644513675</v>
      </c>
      <c r="Q588" s="33">
        <f t="shared" ca="1" si="128"/>
        <v>0.4153686396677051</v>
      </c>
      <c r="R588" s="8"/>
      <c r="V588" s="32"/>
    </row>
    <row r="589" spans="3:22" x14ac:dyDescent="0.6">
      <c r="C589" s="22" t="s">
        <v>8</v>
      </c>
      <c r="D589" s="23" t="s">
        <v>50</v>
      </c>
      <c r="E589" s="23">
        <f t="shared" si="127"/>
        <v>2026</v>
      </c>
      <c r="F589" s="24" t="str">
        <f t="shared" si="127"/>
        <v>Q2</v>
      </c>
      <c r="G589" s="15" t="s">
        <v>62</v>
      </c>
      <c r="H589" s="5" t="s">
        <v>88</v>
      </c>
      <c r="I589" s="5" t="s">
        <v>49</v>
      </c>
      <c r="J589" s="38">
        <v>6</v>
      </c>
      <c r="K589" s="15" t="s">
        <v>63</v>
      </c>
      <c r="L589" s="5" t="s">
        <v>88</v>
      </c>
      <c r="M589" s="5" t="s">
        <v>49</v>
      </c>
      <c r="N589" s="38">
        <v>12</v>
      </c>
      <c r="O589" s="31">
        <f ca="1">IF(H589="","",J589*(1/INDIRECT($H589))/INDEX('Fixed inputs'!$D$81:$D$85,MATCH($C589,'Fixed inputs'!$B$81:$B$85,0)))</f>
        <v>0.13845621322256835</v>
      </c>
      <c r="P589" s="32">
        <f ca="1">IF(L589="","",N589*(1/(INDIRECT($L589))/INDEX('Fixed inputs'!$D$81:$D$85,MATCH($C589,'Fixed inputs'!$B$81:$B$85,0))))</f>
        <v>0.27691242644513675</v>
      </c>
      <c r="Q589" s="33">
        <f t="shared" ca="1" si="128"/>
        <v>0.4153686396677051</v>
      </c>
      <c r="R589" s="8"/>
      <c r="V589" s="32"/>
    </row>
    <row r="590" spans="3:22" x14ac:dyDescent="0.6">
      <c r="C590" s="22" t="s">
        <v>8</v>
      </c>
      <c r="D590" s="23" t="s">
        <v>50</v>
      </c>
      <c r="E590" s="23">
        <f t="shared" si="127"/>
        <v>2026</v>
      </c>
      <c r="F590" s="24" t="str">
        <f t="shared" si="127"/>
        <v>Q3</v>
      </c>
      <c r="G590" s="15" t="s">
        <v>62</v>
      </c>
      <c r="H590" s="5" t="s">
        <v>88</v>
      </c>
      <c r="I590" s="5" t="s">
        <v>49</v>
      </c>
      <c r="J590" s="38">
        <v>6</v>
      </c>
      <c r="K590" s="15" t="s">
        <v>63</v>
      </c>
      <c r="L590" s="5" t="s">
        <v>88</v>
      </c>
      <c r="M590" s="5" t="s">
        <v>49</v>
      </c>
      <c r="N590" s="38">
        <v>12</v>
      </c>
      <c r="O590" s="31">
        <f ca="1">IF(H590="","",J590*(1/INDIRECT($H590))/INDEX('Fixed inputs'!$D$81:$D$85,MATCH($C590,'Fixed inputs'!$B$81:$B$85,0)))</f>
        <v>0.13845621322256835</v>
      </c>
      <c r="P590" s="32">
        <f ca="1">IF(L590="","",N590*(1/(INDIRECT($L590))/INDEX('Fixed inputs'!$D$81:$D$85,MATCH($C590,'Fixed inputs'!$B$81:$B$85,0))))</f>
        <v>0.27691242644513675</v>
      </c>
      <c r="Q590" s="33">
        <f t="shared" ca="1" si="128"/>
        <v>0.4153686396677051</v>
      </c>
      <c r="R590" s="8"/>
      <c r="V590" s="32"/>
    </row>
    <row r="591" spans="3:22" x14ac:dyDescent="0.6">
      <c r="C591" s="22" t="s">
        <v>8</v>
      </c>
      <c r="D591" s="23" t="s">
        <v>50</v>
      </c>
      <c r="E591" s="23">
        <f t="shared" ref="E591:F602" si="129">E523</f>
        <v>2026</v>
      </c>
      <c r="F591" s="24" t="str">
        <f t="shared" si="129"/>
        <v>Q4</v>
      </c>
      <c r="G591" s="15" t="s">
        <v>62</v>
      </c>
      <c r="H591" s="5" t="s">
        <v>88</v>
      </c>
      <c r="I591" s="5" t="s">
        <v>49</v>
      </c>
      <c r="J591" s="38">
        <v>6</v>
      </c>
      <c r="K591" s="15" t="s">
        <v>63</v>
      </c>
      <c r="L591" s="5" t="s">
        <v>88</v>
      </c>
      <c r="M591" s="5" t="s">
        <v>49</v>
      </c>
      <c r="N591" s="38">
        <v>12</v>
      </c>
      <c r="O591" s="31">
        <f ca="1">IF(H591="","",J591*(1/INDIRECT($H591))/INDEX('Fixed inputs'!$D$81:$D$85,MATCH($C591,'Fixed inputs'!$B$81:$B$85,0)))</f>
        <v>0.13845621322256835</v>
      </c>
      <c r="P591" s="32">
        <f ca="1">IF(L591="","",N591*(1/(INDIRECT($L591))/INDEX('Fixed inputs'!$D$81:$D$85,MATCH($C591,'Fixed inputs'!$B$81:$B$85,0))))</f>
        <v>0.27691242644513675</v>
      </c>
      <c r="Q591" s="33">
        <f t="shared" ca="1" si="128"/>
        <v>0.4153686396677051</v>
      </c>
      <c r="R591" s="8"/>
      <c r="V591" s="32"/>
    </row>
    <row r="592" spans="3:22" x14ac:dyDescent="0.6">
      <c r="C592" s="22" t="s">
        <v>8</v>
      </c>
      <c r="D592" s="23" t="s">
        <v>50</v>
      </c>
      <c r="E592" s="23">
        <f t="shared" si="129"/>
        <v>2027</v>
      </c>
      <c r="F592" s="24" t="str">
        <f t="shared" si="129"/>
        <v>Q1</v>
      </c>
      <c r="G592" s="15" t="s">
        <v>62</v>
      </c>
      <c r="H592" s="5" t="s">
        <v>88</v>
      </c>
      <c r="I592" s="5" t="s">
        <v>49</v>
      </c>
      <c r="J592" s="38">
        <v>6</v>
      </c>
      <c r="K592" s="15" t="s">
        <v>63</v>
      </c>
      <c r="L592" s="5" t="s">
        <v>88</v>
      </c>
      <c r="M592" s="5" t="s">
        <v>49</v>
      </c>
      <c r="N592" s="38">
        <v>12</v>
      </c>
      <c r="O592" s="31">
        <f ca="1">IF(H592="","",J592*(1/INDIRECT($H592))/INDEX('Fixed inputs'!$D$81:$D$85,MATCH($C592,'Fixed inputs'!$B$81:$B$85,0)))</f>
        <v>0.13845621322256835</v>
      </c>
      <c r="P592" s="32">
        <f ca="1">IF(L592="","",N592*(1/(INDIRECT($L592))/INDEX('Fixed inputs'!$D$81:$D$85,MATCH($C592,'Fixed inputs'!$B$81:$B$85,0))))</f>
        <v>0.27691242644513675</v>
      </c>
      <c r="Q592" s="33">
        <f t="shared" ca="1" si="128"/>
        <v>0.4153686396677051</v>
      </c>
      <c r="R592" s="8"/>
      <c r="V592" s="32"/>
    </row>
    <row r="593" spans="3:22" x14ac:dyDescent="0.6">
      <c r="C593" s="22" t="s">
        <v>8</v>
      </c>
      <c r="D593" s="23" t="s">
        <v>50</v>
      </c>
      <c r="E593" s="23">
        <f t="shared" si="129"/>
        <v>2027</v>
      </c>
      <c r="F593" s="24" t="str">
        <f t="shared" si="129"/>
        <v>Q2</v>
      </c>
      <c r="G593" s="15" t="s">
        <v>62</v>
      </c>
      <c r="H593" s="5" t="s">
        <v>88</v>
      </c>
      <c r="I593" s="5" t="s">
        <v>49</v>
      </c>
      <c r="J593" s="38">
        <v>6</v>
      </c>
      <c r="K593" s="15" t="s">
        <v>63</v>
      </c>
      <c r="L593" s="5" t="s">
        <v>88</v>
      </c>
      <c r="M593" s="5" t="s">
        <v>49</v>
      </c>
      <c r="N593" s="38">
        <v>12</v>
      </c>
      <c r="O593" s="31">
        <f ca="1">IF(H593="","",J593*(1/INDIRECT($H593))/INDEX('Fixed inputs'!$D$81:$D$85,MATCH($C593,'Fixed inputs'!$B$81:$B$85,0)))</f>
        <v>0.13845621322256835</v>
      </c>
      <c r="P593" s="32">
        <f ca="1">IF(L593="","",N593*(1/(INDIRECT($L593))/INDEX('Fixed inputs'!$D$81:$D$85,MATCH($C593,'Fixed inputs'!$B$81:$B$85,0))))</f>
        <v>0.27691242644513675</v>
      </c>
      <c r="Q593" s="33">
        <f t="shared" ca="1" si="128"/>
        <v>0.4153686396677051</v>
      </c>
      <c r="R593" s="8"/>
      <c r="V593" s="32"/>
    </row>
    <row r="594" spans="3:22" x14ac:dyDescent="0.6">
      <c r="C594" s="22" t="s">
        <v>8</v>
      </c>
      <c r="D594" s="23" t="s">
        <v>50</v>
      </c>
      <c r="E594" s="23">
        <f t="shared" si="129"/>
        <v>2027</v>
      </c>
      <c r="F594" s="24" t="str">
        <f t="shared" si="129"/>
        <v>Q3</v>
      </c>
      <c r="G594" s="15" t="s">
        <v>62</v>
      </c>
      <c r="H594" s="5" t="s">
        <v>88</v>
      </c>
      <c r="I594" s="5" t="s">
        <v>49</v>
      </c>
      <c r="J594" s="38">
        <v>6</v>
      </c>
      <c r="K594" s="15" t="s">
        <v>63</v>
      </c>
      <c r="L594" s="5" t="s">
        <v>88</v>
      </c>
      <c r="M594" s="5" t="s">
        <v>49</v>
      </c>
      <c r="N594" s="38">
        <v>12</v>
      </c>
      <c r="O594" s="31">
        <f ca="1">IF(H594="","",J594*(1/INDIRECT($H594))/INDEX('Fixed inputs'!$D$81:$D$85,MATCH($C594,'Fixed inputs'!$B$81:$B$85,0)))</f>
        <v>0.13845621322256835</v>
      </c>
      <c r="P594" s="32">
        <f ca="1">IF(L594="","",N594*(1/(INDIRECT($L594))/INDEX('Fixed inputs'!$D$81:$D$85,MATCH($C594,'Fixed inputs'!$B$81:$B$85,0))))</f>
        <v>0.27691242644513675</v>
      </c>
      <c r="Q594" s="33">
        <f t="shared" ca="1" si="128"/>
        <v>0.4153686396677051</v>
      </c>
      <c r="R594" s="8"/>
      <c r="V594" s="32"/>
    </row>
    <row r="595" spans="3:22" x14ac:dyDescent="0.6">
      <c r="C595" s="22" t="s">
        <v>8</v>
      </c>
      <c r="D595" s="23" t="s">
        <v>50</v>
      </c>
      <c r="E595" s="23">
        <f t="shared" si="129"/>
        <v>2027</v>
      </c>
      <c r="F595" s="24" t="str">
        <f t="shared" si="129"/>
        <v>Q4</v>
      </c>
      <c r="G595" s="15" t="s">
        <v>62</v>
      </c>
      <c r="H595" s="5" t="s">
        <v>88</v>
      </c>
      <c r="I595" s="5" t="s">
        <v>49</v>
      </c>
      <c r="J595" s="38">
        <v>6</v>
      </c>
      <c r="K595" s="15" t="s">
        <v>63</v>
      </c>
      <c r="L595" s="5" t="s">
        <v>88</v>
      </c>
      <c r="M595" s="5" t="s">
        <v>49</v>
      </c>
      <c r="N595" s="38">
        <v>12</v>
      </c>
      <c r="O595" s="31">
        <f ca="1">IF(H595="","",J595*(1/INDIRECT($H595))/INDEX('Fixed inputs'!$D$81:$D$85,MATCH($C595,'Fixed inputs'!$B$81:$B$85,0)))</f>
        <v>0.13845621322256835</v>
      </c>
      <c r="P595" s="32">
        <f ca="1">IF(L595="","",N595*(1/(INDIRECT($L595))/INDEX('Fixed inputs'!$D$81:$D$85,MATCH($C595,'Fixed inputs'!$B$81:$B$85,0))))</f>
        <v>0.27691242644513675</v>
      </c>
      <c r="Q595" s="33">
        <f t="shared" ca="1" si="128"/>
        <v>0.4153686396677051</v>
      </c>
      <c r="R595" s="8"/>
      <c r="V595" s="32"/>
    </row>
    <row r="596" spans="3:22" x14ac:dyDescent="0.6">
      <c r="C596" s="22" t="s">
        <v>8</v>
      </c>
      <c r="D596" s="23" t="s">
        <v>50</v>
      </c>
      <c r="E596" s="23">
        <f t="shared" si="129"/>
        <v>2028</v>
      </c>
      <c r="F596" s="24" t="str">
        <f t="shared" si="129"/>
        <v>Q1</v>
      </c>
      <c r="G596" s="15" t="s">
        <v>62</v>
      </c>
      <c r="H596" s="5" t="s">
        <v>88</v>
      </c>
      <c r="I596" s="5" t="s">
        <v>49</v>
      </c>
      <c r="J596" s="38">
        <v>6</v>
      </c>
      <c r="K596" s="15" t="s">
        <v>63</v>
      </c>
      <c r="L596" s="5" t="s">
        <v>88</v>
      </c>
      <c r="M596" s="5" t="s">
        <v>49</v>
      </c>
      <c r="N596" s="38">
        <v>12</v>
      </c>
      <c r="O596" s="31">
        <f ca="1">IF(H596="","",J596*(1/INDIRECT($H596))/INDEX('Fixed inputs'!$D$81:$D$85,MATCH($C596,'Fixed inputs'!$B$81:$B$85,0)))</f>
        <v>0.13845621322256835</v>
      </c>
      <c r="P596" s="32">
        <f ca="1">IF(L596="","",N596*(1/(INDIRECT($L596))/INDEX('Fixed inputs'!$D$81:$D$85,MATCH($C596,'Fixed inputs'!$B$81:$B$85,0))))</f>
        <v>0.27691242644513675</v>
      </c>
      <c r="Q596" s="33">
        <f t="shared" ca="1" si="128"/>
        <v>0.4153686396677051</v>
      </c>
      <c r="R596" s="8"/>
      <c r="V596" s="32"/>
    </row>
    <row r="597" spans="3:22" x14ac:dyDescent="0.6">
      <c r="C597" s="22" t="s">
        <v>8</v>
      </c>
      <c r="D597" s="23" t="s">
        <v>50</v>
      </c>
      <c r="E597" s="23">
        <f t="shared" si="129"/>
        <v>2028</v>
      </c>
      <c r="F597" s="24" t="str">
        <f t="shared" si="129"/>
        <v>Q2</v>
      </c>
      <c r="G597" s="15" t="s">
        <v>62</v>
      </c>
      <c r="H597" s="5" t="s">
        <v>88</v>
      </c>
      <c r="I597" s="5" t="s">
        <v>49</v>
      </c>
      <c r="J597" s="38">
        <v>6</v>
      </c>
      <c r="K597" s="15" t="s">
        <v>63</v>
      </c>
      <c r="L597" s="5" t="s">
        <v>88</v>
      </c>
      <c r="M597" s="5" t="s">
        <v>49</v>
      </c>
      <c r="N597" s="38">
        <v>12</v>
      </c>
      <c r="O597" s="31">
        <f ca="1">IF(H597="","",J597*(1/INDIRECT($H597))/INDEX('Fixed inputs'!$D$81:$D$85,MATCH($C597,'Fixed inputs'!$B$81:$B$85,0)))</f>
        <v>0.13845621322256835</v>
      </c>
      <c r="P597" s="32">
        <f ca="1">IF(L597="","",N597*(1/(INDIRECT($L597))/INDEX('Fixed inputs'!$D$81:$D$85,MATCH($C597,'Fixed inputs'!$B$81:$B$85,0))))</f>
        <v>0.27691242644513675</v>
      </c>
      <c r="Q597" s="33">
        <f t="shared" ca="1" si="128"/>
        <v>0.4153686396677051</v>
      </c>
      <c r="R597" s="8"/>
      <c r="V597" s="32"/>
    </row>
    <row r="598" spans="3:22" x14ac:dyDescent="0.6">
      <c r="C598" s="22" t="s">
        <v>8</v>
      </c>
      <c r="D598" s="23" t="s">
        <v>50</v>
      </c>
      <c r="E598" s="23">
        <f t="shared" si="129"/>
        <v>2028</v>
      </c>
      <c r="F598" s="24" t="str">
        <f t="shared" si="129"/>
        <v>Q3</v>
      </c>
      <c r="G598" s="15" t="s">
        <v>62</v>
      </c>
      <c r="H598" s="5" t="s">
        <v>88</v>
      </c>
      <c r="I598" s="5" t="s">
        <v>49</v>
      </c>
      <c r="J598" s="38">
        <v>6</v>
      </c>
      <c r="K598" s="15" t="s">
        <v>63</v>
      </c>
      <c r="L598" s="5" t="s">
        <v>88</v>
      </c>
      <c r="M598" s="5" t="s">
        <v>49</v>
      </c>
      <c r="N598" s="38">
        <v>12</v>
      </c>
      <c r="O598" s="31">
        <f ca="1">IF(H598="","",J598*(1/INDIRECT($H598))/INDEX('Fixed inputs'!$D$81:$D$85,MATCH($C598,'Fixed inputs'!$B$81:$B$85,0)))</f>
        <v>0.13845621322256835</v>
      </c>
      <c r="P598" s="32">
        <f ca="1">IF(L598="","",N598*(1/(INDIRECT($L598))/INDEX('Fixed inputs'!$D$81:$D$85,MATCH($C598,'Fixed inputs'!$B$81:$B$85,0))))</f>
        <v>0.27691242644513675</v>
      </c>
      <c r="Q598" s="33">
        <f t="shared" ca="1" si="128"/>
        <v>0.4153686396677051</v>
      </c>
      <c r="R598" s="8"/>
      <c r="V598" s="32"/>
    </row>
    <row r="599" spans="3:22" x14ac:dyDescent="0.6">
      <c r="C599" s="22" t="s">
        <v>8</v>
      </c>
      <c r="D599" s="23" t="s">
        <v>50</v>
      </c>
      <c r="E599" s="23">
        <f t="shared" si="129"/>
        <v>2028</v>
      </c>
      <c r="F599" s="24" t="str">
        <f t="shared" si="129"/>
        <v>Q4</v>
      </c>
      <c r="G599" s="15" t="s">
        <v>62</v>
      </c>
      <c r="H599" s="5" t="s">
        <v>88</v>
      </c>
      <c r="I599" s="5" t="s">
        <v>49</v>
      </c>
      <c r="J599" s="38">
        <v>6</v>
      </c>
      <c r="K599" s="15" t="s">
        <v>63</v>
      </c>
      <c r="L599" s="5" t="s">
        <v>88</v>
      </c>
      <c r="M599" s="5" t="s">
        <v>49</v>
      </c>
      <c r="N599" s="38">
        <v>12</v>
      </c>
      <c r="O599" s="31">
        <f ca="1">IF(H599="","",J599*(1/INDIRECT($H599))/INDEX('Fixed inputs'!$D$81:$D$85,MATCH($C599,'Fixed inputs'!$B$81:$B$85,0)))</f>
        <v>0.13845621322256835</v>
      </c>
      <c r="P599" s="32">
        <f ca="1">IF(L599="","",N599*(1/(INDIRECT($L599))/INDEX('Fixed inputs'!$D$81:$D$85,MATCH($C599,'Fixed inputs'!$B$81:$B$85,0))))</f>
        <v>0.27691242644513675</v>
      </c>
      <c r="Q599" s="33">
        <f t="shared" ca="1" si="128"/>
        <v>0.4153686396677051</v>
      </c>
      <c r="R599" s="8"/>
      <c r="V599" s="32"/>
    </row>
    <row r="600" spans="3:22" x14ac:dyDescent="0.6">
      <c r="C600" s="22" t="s">
        <v>8</v>
      </c>
      <c r="D600" s="23" t="s">
        <v>50</v>
      </c>
      <c r="E600" s="23">
        <f t="shared" si="129"/>
        <v>2029</v>
      </c>
      <c r="F600" s="24" t="str">
        <f t="shared" si="129"/>
        <v>Q1</v>
      </c>
      <c r="G600" s="15" t="s">
        <v>62</v>
      </c>
      <c r="H600" s="5" t="s">
        <v>88</v>
      </c>
      <c r="I600" s="5" t="s">
        <v>49</v>
      </c>
      <c r="J600" s="38">
        <v>6</v>
      </c>
      <c r="K600" s="15" t="s">
        <v>63</v>
      </c>
      <c r="L600" s="5" t="s">
        <v>88</v>
      </c>
      <c r="M600" s="5" t="s">
        <v>49</v>
      </c>
      <c r="N600" s="38">
        <v>12</v>
      </c>
      <c r="O600" s="31">
        <f ca="1">IF(H600="","",J600*(1/INDIRECT($H600))/INDEX('Fixed inputs'!$D$81:$D$85,MATCH($C600,'Fixed inputs'!$B$81:$B$85,0)))</f>
        <v>0.13845621322256835</v>
      </c>
      <c r="P600" s="32">
        <f ca="1">IF(L600="","",N600*(1/(INDIRECT($L600))/INDEX('Fixed inputs'!$D$81:$D$85,MATCH($C600,'Fixed inputs'!$B$81:$B$85,0))))</f>
        <v>0.27691242644513675</v>
      </c>
      <c r="Q600" s="33">
        <f t="shared" ca="1" si="128"/>
        <v>0.4153686396677051</v>
      </c>
      <c r="R600" s="8"/>
      <c r="V600" s="32"/>
    </row>
    <row r="601" spans="3:22" x14ac:dyDescent="0.6">
      <c r="C601" s="22" t="s">
        <v>8</v>
      </c>
      <c r="D601" s="23" t="s">
        <v>50</v>
      </c>
      <c r="E601" s="23">
        <f t="shared" si="129"/>
        <v>2029</v>
      </c>
      <c r="F601" s="24" t="str">
        <f t="shared" si="129"/>
        <v>Q2</v>
      </c>
      <c r="G601" s="15" t="s">
        <v>62</v>
      </c>
      <c r="H601" s="5" t="s">
        <v>88</v>
      </c>
      <c r="I601" s="5" t="s">
        <v>49</v>
      </c>
      <c r="J601" s="38">
        <v>6</v>
      </c>
      <c r="K601" s="15" t="s">
        <v>63</v>
      </c>
      <c r="L601" s="5" t="s">
        <v>88</v>
      </c>
      <c r="M601" s="5" t="s">
        <v>49</v>
      </c>
      <c r="N601" s="38">
        <v>12</v>
      </c>
      <c r="O601" s="31">
        <f ca="1">IF(H601="","",J601*(1/INDIRECT($H601))/INDEX('Fixed inputs'!$D$81:$D$85,MATCH($C601,'Fixed inputs'!$B$81:$B$85,0)))</f>
        <v>0.13845621322256835</v>
      </c>
      <c r="P601" s="32">
        <f ca="1">IF(L601="","",N601*(1/(INDIRECT($L601))/INDEX('Fixed inputs'!$D$81:$D$85,MATCH($C601,'Fixed inputs'!$B$81:$B$85,0))))</f>
        <v>0.27691242644513675</v>
      </c>
      <c r="Q601" s="33">
        <f t="shared" ca="1" si="128"/>
        <v>0.4153686396677051</v>
      </c>
      <c r="R601" s="8"/>
      <c r="V601" s="32"/>
    </row>
    <row r="602" spans="3:22" x14ac:dyDescent="0.6">
      <c r="C602" s="22" t="s">
        <v>8</v>
      </c>
      <c r="D602" s="23" t="s">
        <v>50</v>
      </c>
      <c r="E602" s="23">
        <f t="shared" si="129"/>
        <v>2029</v>
      </c>
      <c r="F602" s="24" t="str">
        <f t="shared" si="129"/>
        <v>Q3</v>
      </c>
      <c r="G602" s="15" t="s">
        <v>62</v>
      </c>
      <c r="H602" s="5" t="s">
        <v>88</v>
      </c>
      <c r="I602" s="5" t="s">
        <v>49</v>
      </c>
      <c r="J602" s="38">
        <v>6</v>
      </c>
      <c r="K602" s="15" t="s">
        <v>63</v>
      </c>
      <c r="L602" s="5" t="s">
        <v>88</v>
      </c>
      <c r="M602" s="5" t="s">
        <v>49</v>
      </c>
      <c r="N602" s="38">
        <v>12</v>
      </c>
      <c r="O602" s="31">
        <f ca="1">IF(H602="","",J602*(1/INDIRECT($H602))/INDEX('Fixed inputs'!$D$81:$D$85,MATCH($C602,'Fixed inputs'!$B$81:$B$85,0)))</f>
        <v>0.13845621322256835</v>
      </c>
      <c r="P602" s="32">
        <f ca="1">IF(L602="","",N602*(1/(INDIRECT($L602))/INDEX('Fixed inputs'!$D$81:$D$85,MATCH($C602,'Fixed inputs'!$B$81:$B$85,0))))</f>
        <v>0.27691242644513675</v>
      </c>
      <c r="Q602" s="33">
        <f t="shared" ca="1" si="128"/>
        <v>0.4153686396677051</v>
      </c>
      <c r="R602" s="8"/>
      <c r="V602" s="32"/>
    </row>
    <row r="603" spans="3:22" x14ac:dyDescent="0.6">
      <c r="C603" s="22" t="s">
        <v>8</v>
      </c>
      <c r="D603" s="23" t="s">
        <v>50</v>
      </c>
      <c r="E603" s="23">
        <f t="shared" ref="E603:F603" si="130">E535</f>
        <v>2029</v>
      </c>
      <c r="F603" s="24" t="str">
        <f t="shared" si="130"/>
        <v>Q4</v>
      </c>
      <c r="G603" s="15" t="s">
        <v>62</v>
      </c>
      <c r="H603" s="5" t="s">
        <v>88</v>
      </c>
      <c r="I603" s="5" t="s">
        <v>49</v>
      </c>
      <c r="J603" s="38">
        <v>6</v>
      </c>
      <c r="K603" s="15" t="s">
        <v>63</v>
      </c>
      <c r="L603" s="5" t="s">
        <v>88</v>
      </c>
      <c r="M603" s="5" t="s">
        <v>49</v>
      </c>
      <c r="N603" s="38">
        <v>12</v>
      </c>
      <c r="O603" s="31">
        <f ca="1">IF(H603="","",J603*(1/INDIRECT($H603))/INDEX('Fixed inputs'!$D$81:$D$85,MATCH($C603,'Fixed inputs'!$B$81:$B$85,0)))</f>
        <v>0.13845621322256835</v>
      </c>
      <c r="P603" s="32">
        <f ca="1">IF(L603="","",N603*(1/(INDIRECT($L603))/INDEX('Fixed inputs'!$D$81:$D$85,MATCH($C603,'Fixed inputs'!$B$81:$B$85,0))))</f>
        <v>0.27691242644513675</v>
      </c>
      <c r="Q603" s="33">
        <f t="shared" ca="1" si="128"/>
        <v>0.4153686396677051</v>
      </c>
      <c r="R603" s="8"/>
      <c r="V603" s="32"/>
    </row>
    <row r="604" spans="3:22" x14ac:dyDescent="0.6">
      <c r="C604" s="22" t="s">
        <v>8</v>
      </c>
      <c r="D604" s="23" t="s">
        <v>50</v>
      </c>
      <c r="E604" s="23">
        <f t="shared" ref="E604:F604" si="131">E536</f>
        <v>2030</v>
      </c>
      <c r="F604" s="24" t="str">
        <f t="shared" si="131"/>
        <v>Q1</v>
      </c>
      <c r="G604" s="15" t="s">
        <v>62</v>
      </c>
      <c r="H604" s="5" t="s">
        <v>88</v>
      </c>
      <c r="I604" s="5" t="s">
        <v>49</v>
      </c>
      <c r="J604" s="38">
        <v>6</v>
      </c>
      <c r="K604" s="15" t="s">
        <v>63</v>
      </c>
      <c r="L604" s="5" t="s">
        <v>88</v>
      </c>
      <c r="M604" s="5" t="s">
        <v>49</v>
      </c>
      <c r="N604" s="38">
        <v>12</v>
      </c>
      <c r="O604" s="31">
        <f ca="1">IF(H604="","",J604*(1/INDIRECT($H604))/INDEX('Fixed inputs'!$D$81:$D$85,MATCH($C604,'Fixed inputs'!$B$81:$B$85,0)))</f>
        <v>0.13845621322256835</v>
      </c>
      <c r="P604" s="32">
        <f ca="1">IF(L604="","",N604*(1/(INDIRECT($L604))/INDEX('Fixed inputs'!$D$81:$D$85,MATCH($C604,'Fixed inputs'!$B$81:$B$85,0))))</f>
        <v>0.27691242644513675</v>
      </c>
      <c r="Q604" s="33">
        <f t="shared" ca="1" si="128"/>
        <v>0.4153686396677051</v>
      </c>
      <c r="R604" s="8"/>
      <c r="V604" s="32"/>
    </row>
    <row r="605" spans="3:22" x14ac:dyDescent="0.6">
      <c r="C605" s="22" t="s">
        <v>8</v>
      </c>
      <c r="D605" s="23" t="s">
        <v>50</v>
      </c>
      <c r="E605" s="23">
        <f t="shared" ref="E605:F605" si="132">E537</f>
        <v>2030</v>
      </c>
      <c r="F605" s="24" t="str">
        <f t="shared" si="132"/>
        <v>Q2</v>
      </c>
      <c r="G605" s="15" t="s">
        <v>62</v>
      </c>
      <c r="H605" s="5" t="s">
        <v>88</v>
      </c>
      <c r="I605" s="5" t="s">
        <v>49</v>
      </c>
      <c r="J605" s="38">
        <v>6</v>
      </c>
      <c r="K605" s="15" t="s">
        <v>63</v>
      </c>
      <c r="L605" s="5" t="s">
        <v>88</v>
      </c>
      <c r="M605" s="5" t="s">
        <v>49</v>
      </c>
      <c r="N605" s="38">
        <v>12</v>
      </c>
      <c r="O605" s="31">
        <f ca="1">IF(H605="","",J605*(1/INDIRECT($H605))/INDEX('Fixed inputs'!$D$81:$D$85,MATCH($C605,'Fixed inputs'!$B$81:$B$85,0)))</f>
        <v>0.13845621322256835</v>
      </c>
      <c r="P605" s="32">
        <f ca="1">IF(L605="","",N605*(1/(INDIRECT($L605))/INDEX('Fixed inputs'!$D$81:$D$85,MATCH($C605,'Fixed inputs'!$B$81:$B$85,0))))</f>
        <v>0.27691242644513675</v>
      </c>
      <c r="Q605" s="33">
        <f t="shared" ca="1" si="128"/>
        <v>0.4153686396677051</v>
      </c>
      <c r="R605" s="8"/>
      <c r="V605" s="32"/>
    </row>
    <row r="606" spans="3:22" x14ac:dyDescent="0.6">
      <c r="C606" s="22" t="s">
        <v>8</v>
      </c>
      <c r="D606" s="23" t="s">
        <v>50</v>
      </c>
      <c r="E606" s="23">
        <f t="shared" ref="E606:F606" si="133">E538</f>
        <v>2030</v>
      </c>
      <c r="F606" s="24" t="str">
        <f t="shared" si="133"/>
        <v>Q3</v>
      </c>
      <c r="G606" s="15" t="s">
        <v>62</v>
      </c>
      <c r="H606" s="5" t="s">
        <v>88</v>
      </c>
      <c r="I606" s="5" t="s">
        <v>49</v>
      </c>
      <c r="J606" s="38">
        <v>6</v>
      </c>
      <c r="K606" s="15" t="s">
        <v>63</v>
      </c>
      <c r="L606" s="5" t="s">
        <v>88</v>
      </c>
      <c r="M606" s="5" t="s">
        <v>49</v>
      </c>
      <c r="N606" s="38">
        <v>12</v>
      </c>
      <c r="O606" s="31">
        <f ca="1">IF(H606="","",J606*(1/INDIRECT($H606))/INDEX('Fixed inputs'!$D$81:$D$85,MATCH($C606,'Fixed inputs'!$B$81:$B$85,0)))</f>
        <v>0.13845621322256835</v>
      </c>
      <c r="P606" s="32">
        <f ca="1">IF(L606="","",N606*(1/(INDIRECT($L606))/INDEX('Fixed inputs'!$D$81:$D$85,MATCH($C606,'Fixed inputs'!$B$81:$B$85,0))))</f>
        <v>0.27691242644513675</v>
      </c>
      <c r="Q606" s="33">
        <f t="shared" ca="1" si="128"/>
        <v>0.4153686396677051</v>
      </c>
      <c r="R606" s="8"/>
      <c r="V606" s="32"/>
    </row>
    <row r="607" spans="3:22" x14ac:dyDescent="0.6">
      <c r="C607" s="22" t="s">
        <v>8</v>
      </c>
      <c r="D607" s="23" t="s">
        <v>50</v>
      </c>
      <c r="E607" s="23">
        <f t="shared" ref="E607:F607" si="134">E539</f>
        <v>2030</v>
      </c>
      <c r="F607" s="24" t="str">
        <f t="shared" si="134"/>
        <v>Q4</v>
      </c>
      <c r="G607" s="15" t="s">
        <v>62</v>
      </c>
      <c r="H607" s="5" t="s">
        <v>88</v>
      </c>
      <c r="I607" s="5" t="s">
        <v>49</v>
      </c>
      <c r="J607" s="38">
        <v>6</v>
      </c>
      <c r="K607" s="15" t="s">
        <v>63</v>
      </c>
      <c r="L607" s="5" t="s">
        <v>88</v>
      </c>
      <c r="M607" s="5" t="s">
        <v>49</v>
      </c>
      <c r="N607" s="38">
        <v>12</v>
      </c>
      <c r="O607" s="31">
        <f ca="1">IF(H607="","",J607*(1/INDIRECT($H607))/INDEX('Fixed inputs'!$D$81:$D$85,MATCH($C607,'Fixed inputs'!$B$81:$B$85,0)))</f>
        <v>0.13845621322256835</v>
      </c>
      <c r="P607" s="32">
        <f ca="1">IF(L607="","",N607*(1/(INDIRECT($L607))/INDEX('Fixed inputs'!$D$81:$D$85,MATCH($C607,'Fixed inputs'!$B$81:$B$85,0))))</f>
        <v>0.27691242644513675</v>
      </c>
      <c r="Q607" s="33">
        <f t="shared" ca="1" si="128"/>
        <v>0.4153686396677051</v>
      </c>
      <c r="R607" s="8"/>
      <c r="V607" s="32"/>
    </row>
    <row r="608" spans="3:22" x14ac:dyDescent="0.6">
      <c r="C608" s="22" t="s">
        <v>8</v>
      </c>
      <c r="D608" s="23" t="s">
        <v>50</v>
      </c>
      <c r="E608" s="23">
        <f t="shared" ref="E608:F608" si="135">E540</f>
        <v>2031</v>
      </c>
      <c r="F608" s="24" t="str">
        <f t="shared" si="135"/>
        <v>Q1</v>
      </c>
      <c r="G608" s="15" t="s">
        <v>62</v>
      </c>
      <c r="H608" s="5" t="s">
        <v>88</v>
      </c>
      <c r="I608" s="5" t="s">
        <v>49</v>
      </c>
      <c r="J608" s="38">
        <v>6</v>
      </c>
      <c r="K608" s="15" t="s">
        <v>63</v>
      </c>
      <c r="L608" s="5" t="s">
        <v>88</v>
      </c>
      <c r="M608" s="5" t="s">
        <v>49</v>
      </c>
      <c r="N608" s="38">
        <v>12</v>
      </c>
      <c r="O608" s="31">
        <f ca="1">IF(H608="","",J608*(1/INDIRECT($H608))/INDEX('Fixed inputs'!$D$81:$D$85,MATCH($C608,'Fixed inputs'!$B$81:$B$85,0)))</f>
        <v>0.13845621322256835</v>
      </c>
      <c r="P608" s="32">
        <f ca="1">IF(L608="","",N608*(1/(INDIRECT($L608))/INDEX('Fixed inputs'!$D$81:$D$85,MATCH($C608,'Fixed inputs'!$B$81:$B$85,0))))</f>
        <v>0.27691242644513675</v>
      </c>
      <c r="Q608" s="33">
        <f t="shared" ca="1" si="128"/>
        <v>0.4153686396677051</v>
      </c>
      <c r="R608" s="8"/>
      <c r="V608" s="32"/>
    </row>
    <row r="609" spans="3:22" x14ac:dyDescent="0.6">
      <c r="C609" s="22" t="s">
        <v>8</v>
      </c>
      <c r="D609" s="23" t="s">
        <v>50</v>
      </c>
      <c r="E609" s="23">
        <f t="shared" ref="E609:F609" si="136">E541</f>
        <v>2031</v>
      </c>
      <c r="F609" s="24" t="str">
        <f t="shared" si="136"/>
        <v>Q2</v>
      </c>
      <c r="G609" s="15" t="s">
        <v>62</v>
      </c>
      <c r="H609" s="5" t="s">
        <v>88</v>
      </c>
      <c r="I609" s="5" t="s">
        <v>49</v>
      </c>
      <c r="J609" s="38">
        <v>6</v>
      </c>
      <c r="K609" s="15" t="s">
        <v>63</v>
      </c>
      <c r="L609" s="5" t="s">
        <v>88</v>
      </c>
      <c r="M609" s="5" t="s">
        <v>49</v>
      </c>
      <c r="N609" s="38">
        <v>12</v>
      </c>
      <c r="O609" s="31">
        <f ca="1">IF(H609="","",J609*(1/INDIRECT($H609))/INDEX('Fixed inputs'!$D$81:$D$85,MATCH($C609,'Fixed inputs'!$B$81:$B$85,0)))</f>
        <v>0.13845621322256835</v>
      </c>
      <c r="P609" s="32">
        <f ca="1">IF(L609="","",N609*(1/(INDIRECT($L609))/INDEX('Fixed inputs'!$D$81:$D$85,MATCH($C609,'Fixed inputs'!$B$81:$B$85,0))))</f>
        <v>0.27691242644513675</v>
      </c>
      <c r="Q609" s="33">
        <f t="shared" ca="1" si="128"/>
        <v>0.4153686396677051</v>
      </c>
      <c r="R609" s="8"/>
      <c r="V609" s="32"/>
    </row>
    <row r="610" spans="3:22" x14ac:dyDescent="0.6">
      <c r="C610" s="22" t="s">
        <v>8</v>
      </c>
      <c r="D610" s="23" t="s">
        <v>50</v>
      </c>
      <c r="E610" s="23">
        <f t="shared" ref="E610:F610" si="137">E542</f>
        <v>2031</v>
      </c>
      <c r="F610" s="24" t="str">
        <f t="shared" si="137"/>
        <v>Q3</v>
      </c>
      <c r="G610" s="15" t="s">
        <v>62</v>
      </c>
      <c r="H610" s="5" t="s">
        <v>88</v>
      </c>
      <c r="I610" s="5" t="s">
        <v>49</v>
      </c>
      <c r="J610" s="38">
        <v>6</v>
      </c>
      <c r="K610" s="15" t="s">
        <v>63</v>
      </c>
      <c r="L610" s="5" t="s">
        <v>88</v>
      </c>
      <c r="M610" s="5" t="s">
        <v>49</v>
      </c>
      <c r="N610" s="38">
        <v>12</v>
      </c>
      <c r="O610" s="31">
        <f ca="1">IF(H610="","",J610*(1/INDIRECT($H610))/INDEX('Fixed inputs'!$D$81:$D$85,MATCH($C610,'Fixed inputs'!$B$81:$B$85,0)))</f>
        <v>0.13845621322256835</v>
      </c>
      <c r="P610" s="32">
        <f ca="1">IF(L610="","",N610*(1/(INDIRECT($L610))/INDEX('Fixed inputs'!$D$81:$D$85,MATCH($C610,'Fixed inputs'!$B$81:$B$85,0))))</f>
        <v>0.27691242644513675</v>
      </c>
      <c r="Q610" s="33">
        <f t="shared" ca="1" si="128"/>
        <v>0.4153686396677051</v>
      </c>
      <c r="R610" s="8"/>
      <c r="V610" s="32"/>
    </row>
    <row r="611" spans="3:22" x14ac:dyDescent="0.6">
      <c r="C611" s="22" t="s">
        <v>8</v>
      </c>
      <c r="D611" s="23" t="s">
        <v>50</v>
      </c>
      <c r="E611" s="23">
        <f t="shared" ref="E611:F611" si="138">E543</f>
        <v>2031</v>
      </c>
      <c r="F611" s="24" t="str">
        <f t="shared" si="138"/>
        <v>Q4</v>
      </c>
      <c r="G611" s="15" t="s">
        <v>62</v>
      </c>
      <c r="H611" s="5" t="s">
        <v>88</v>
      </c>
      <c r="I611" s="5" t="s">
        <v>49</v>
      </c>
      <c r="J611" s="38">
        <v>6</v>
      </c>
      <c r="K611" s="15" t="s">
        <v>63</v>
      </c>
      <c r="L611" s="5" t="s">
        <v>88</v>
      </c>
      <c r="M611" s="5" t="s">
        <v>49</v>
      </c>
      <c r="N611" s="38">
        <v>12</v>
      </c>
      <c r="O611" s="31">
        <f ca="1">IF(H611="","",J611*(1/INDIRECT($H611))/INDEX('Fixed inputs'!$D$81:$D$85,MATCH($C611,'Fixed inputs'!$B$81:$B$85,0)))</f>
        <v>0.13845621322256835</v>
      </c>
      <c r="P611" s="32">
        <f ca="1">IF(L611="","",N611*(1/(INDIRECT($L611))/INDEX('Fixed inputs'!$D$81:$D$85,MATCH($C611,'Fixed inputs'!$B$81:$B$85,0))))</f>
        <v>0.27691242644513675</v>
      </c>
      <c r="Q611" s="33">
        <f t="shared" ca="1" si="128"/>
        <v>0.4153686396677051</v>
      </c>
      <c r="R611" s="8"/>
      <c r="V611" s="32"/>
    </row>
    <row r="612" spans="3:22" x14ac:dyDescent="0.6">
      <c r="C612" s="22" t="s">
        <v>8</v>
      </c>
      <c r="D612" s="23" t="s">
        <v>50</v>
      </c>
      <c r="E612" s="23">
        <f t="shared" ref="E612:F612" si="139">E544</f>
        <v>2032</v>
      </c>
      <c r="F612" s="24" t="str">
        <f t="shared" si="139"/>
        <v>Q1</v>
      </c>
      <c r="G612" s="15" t="s">
        <v>62</v>
      </c>
      <c r="H612" s="5" t="s">
        <v>88</v>
      </c>
      <c r="I612" s="5" t="s">
        <v>49</v>
      </c>
      <c r="J612" s="38">
        <v>6</v>
      </c>
      <c r="K612" s="15" t="s">
        <v>63</v>
      </c>
      <c r="L612" s="5" t="s">
        <v>88</v>
      </c>
      <c r="M612" s="5" t="s">
        <v>49</v>
      </c>
      <c r="N612" s="38">
        <v>12</v>
      </c>
      <c r="O612" s="31">
        <f ca="1">IF(H612="","",J612*(1/INDIRECT($H612))/INDEX('Fixed inputs'!$D$81:$D$85,MATCH($C612,'Fixed inputs'!$B$81:$B$85,0)))</f>
        <v>0.13845621322256835</v>
      </c>
      <c r="P612" s="32">
        <f ca="1">IF(L612="","",N612*(1/(INDIRECT($L612))/INDEX('Fixed inputs'!$D$81:$D$85,MATCH($C612,'Fixed inputs'!$B$81:$B$85,0))))</f>
        <v>0.27691242644513675</v>
      </c>
      <c r="Q612" s="33">
        <f t="shared" ca="1" si="128"/>
        <v>0.4153686396677051</v>
      </c>
      <c r="R612" s="8"/>
      <c r="V612" s="32"/>
    </row>
    <row r="613" spans="3:22" x14ac:dyDescent="0.6">
      <c r="C613" s="22" t="s">
        <v>8</v>
      </c>
      <c r="D613" s="23" t="s">
        <v>50</v>
      </c>
      <c r="E613" s="23">
        <f t="shared" ref="E613:F613" si="140">E545</f>
        <v>2032</v>
      </c>
      <c r="F613" s="24" t="str">
        <f t="shared" si="140"/>
        <v>Q2</v>
      </c>
      <c r="G613" s="15" t="s">
        <v>62</v>
      </c>
      <c r="H613" s="5" t="s">
        <v>88</v>
      </c>
      <c r="I613" s="5" t="s">
        <v>49</v>
      </c>
      <c r="J613" s="38">
        <v>6</v>
      </c>
      <c r="K613" s="15" t="s">
        <v>63</v>
      </c>
      <c r="L613" s="5" t="s">
        <v>88</v>
      </c>
      <c r="M613" s="5" t="s">
        <v>49</v>
      </c>
      <c r="N613" s="38">
        <v>12</v>
      </c>
      <c r="O613" s="31">
        <f ca="1">IF(H613="","",J613*(1/INDIRECT($H613))/INDEX('Fixed inputs'!$D$81:$D$85,MATCH($C613,'Fixed inputs'!$B$81:$B$85,0)))</f>
        <v>0.13845621322256835</v>
      </c>
      <c r="P613" s="32">
        <f ca="1">IF(L613="","",N613*(1/(INDIRECT($L613))/INDEX('Fixed inputs'!$D$81:$D$85,MATCH($C613,'Fixed inputs'!$B$81:$B$85,0))))</f>
        <v>0.27691242644513675</v>
      </c>
      <c r="Q613" s="33">
        <f t="shared" ca="1" si="128"/>
        <v>0.4153686396677051</v>
      </c>
      <c r="R613" s="8"/>
      <c r="V613" s="32"/>
    </row>
    <row r="614" spans="3:22" x14ac:dyDescent="0.6">
      <c r="C614" s="22" t="s">
        <v>8</v>
      </c>
      <c r="D614" s="23" t="s">
        <v>50</v>
      </c>
      <c r="E614" s="23">
        <f t="shared" ref="E614:F614" si="141">E546</f>
        <v>2032</v>
      </c>
      <c r="F614" s="24" t="str">
        <f t="shared" si="141"/>
        <v>Q3</v>
      </c>
      <c r="G614" s="15" t="s">
        <v>62</v>
      </c>
      <c r="H614" s="5" t="s">
        <v>88</v>
      </c>
      <c r="I614" s="5" t="s">
        <v>49</v>
      </c>
      <c r="J614" s="38">
        <v>6</v>
      </c>
      <c r="K614" s="15" t="s">
        <v>63</v>
      </c>
      <c r="L614" s="5" t="s">
        <v>88</v>
      </c>
      <c r="M614" s="5" t="s">
        <v>49</v>
      </c>
      <c r="N614" s="38">
        <v>12</v>
      </c>
      <c r="O614" s="31">
        <f ca="1">IF(H614="","",J614*(1/INDIRECT($H614))/INDEX('Fixed inputs'!$D$81:$D$85,MATCH($C614,'Fixed inputs'!$B$81:$B$85,0)))</f>
        <v>0.13845621322256835</v>
      </c>
      <c r="P614" s="32">
        <f ca="1">IF(L614="","",N614*(1/(INDIRECT($L614))/INDEX('Fixed inputs'!$D$81:$D$85,MATCH($C614,'Fixed inputs'!$B$81:$B$85,0))))</f>
        <v>0.27691242644513675</v>
      </c>
      <c r="Q614" s="33">
        <f t="shared" ca="1" si="128"/>
        <v>0.4153686396677051</v>
      </c>
      <c r="R614" s="8"/>
      <c r="V614" s="32"/>
    </row>
    <row r="615" spans="3:22" x14ac:dyDescent="0.6">
      <c r="C615" s="22" t="s">
        <v>8</v>
      </c>
      <c r="D615" s="23" t="s">
        <v>50</v>
      </c>
      <c r="E615" s="23">
        <f t="shared" ref="E615:F615" si="142">E547</f>
        <v>2032</v>
      </c>
      <c r="F615" s="24" t="str">
        <f t="shared" si="142"/>
        <v>Q4</v>
      </c>
      <c r="G615" s="15" t="s">
        <v>62</v>
      </c>
      <c r="H615" s="5" t="s">
        <v>88</v>
      </c>
      <c r="I615" s="5" t="s">
        <v>49</v>
      </c>
      <c r="J615" s="38">
        <v>6</v>
      </c>
      <c r="K615" s="15" t="s">
        <v>63</v>
      </c>
      <c r="L615" s="5" t="s">
        <v>88</v>
      </c>
      <c r="M615" s="5" t="s">
        <v>49</v>
      </c>
      <c r="N615" s="38">
        <v>12</v>
      </c>
      <c r="O615" s="31">
        <f ca="1">IF(H615="","",J615*(1/INDIRECT($H615))/INDEX('Fixed inputs'!$D$81:$D$85,MATCH($C615,'Fixed inputs'!$B$81:$B$85,0)))</f>
        <v>0.13845621322256835</v>
      </c>
      <c r="P615" s="32">
        <f ca="1">IF(L615="","",N615*(1/(INDIRECT($L615))/INDEX('Fixed inputs'!$D$81:$D$85,MATCH($C615,'Fixed inputs'!$B$81:$B$85,0))))</f>
        <v>0.27691242644513675</v>
      </c>
      <c r="Q615" s="33">
        <f t="shared" ca="1" si="128"/>
        <v>0.4153686396677051</v>
      </c>
      <c r="R615" s="8"/>
      <c r="V615" s="32"/>
    </row>
    <row r="616" spans="3:22" x14ac:dyDescent="0.6">
      <c r="C616" s="22" t="s">
        <v>8</v>
      </c>
      <c r="D616" s="23" t="s">
        <v>50</v>
      </c>
      <c r="E616" s="23">
        <f t="shared" ref="E616:F616" si="143">E548</f>
        <v>2033</v>
      </c>
      <c r="F616" s="24" t="str">
        <f t="shared" si="143"/>
        <v>Q1</v>
      </c>
      <c r="G616" s="15" t="s">
        <v>62</v>
      </c>
      <c r="H616" s="5" t="s">
        <v>88</v>
      </c>
      <c r="I616" s="5" t="s">
        <v>49</v>
      </c>
      <c r="J616" s="38">
        <v>6</v>
      </c>
      <c r="K616" s="15" t="s">
        <v>63</v>
      </c>
      <c r="L616" s="5" t="s">
        <v>88</v>
      </c>
      <c r="M616" s="5" t="s">
        <v>49</v>
      </c>
      <c r="N616" s="38">
        <v>12</v>
      </c>
      <c r="O616" s="31">
        <f ca="1">IF(H616="","",J616*(1/INDIRECT($H616))/INDEX('Fixed inputs'!$D$81:$D$85,MATCH($C616,'Fixed inputs'!$B$81:$B$85,0)))</f>
        <v>0.13845621322256835</v>
      </c>
      <c r="P616" s="32">
        <f ca="1">IF(L616="","",N616*(1/(INDIRECT($L616))/INDEX('Fixed inputs'!$D$81:$D$85,MATCH($C616,'Fixed inputs'!$B$81:$B$85,0))))</f>
        <v>0.27691242644513675</v>
      </c>
      <c r="Q616" s="33">
        <f t="shared" ca="1" si="128"/>
        <v>0.4153686396677051</v>
      </c>
      <c r="R616" s="8"/>
      <c r="V616" s="32"/>
    </row>
    <row r="617" spans="3:22" x14ac:dyDescent="0.6">
      <c r="C617" s="22" t="s">
        <v>8</v>
      </c>
      <c r="D617" s="23" t="s">
        <v>50</v>
      </c>
      <c r="E617" s="23">
        <f t="shared" ref="E617:F617" si="144">E549</f>
        <v>2033</v>
      </c>
      <c r="F617" s="24" t="str">
        <f t="shared" si="144"/>
        <v>Q2</v>
      </c>
      <c r="G617" s="15" t="s">
        <v>62</v>
      </c>
      <c r="H617" s="5" t="s">
        <v>88</v>
      </c>
      <c r="I617" s="5" t="s">
        <v>49</v>
      </c>
      <c r="J617" s="38">
        <v>6</v>
      </c>
      <c r="K617" s="15" t="s">
        <v>63</v>
      </c>
      <c r="L617" s="5" t="s">
        <v>88</v>
      </c>
      <c r="M617" s="5" t="s">
        <v>49</v>
      </c>
      <c r="N617" s="38">
        <v>12</v>
      </c>
      <c r="O617" s="31">
        <f ca="1">IF(H617="","",J617*(1/INDIRECT($H617))/INDEX('Fixed inputs'!$D$81:$D$85,MATCH($C617,'Fixed inputs'!$B$81:$B$85,0)))</f>
        <v>0.13845621322256835</v>
      </c>
      <c r="P617" s="32">
        <f ca="1">IF(L617="","",N617*(1/(INDIRECT($L617))/INDEX('Fixed inputs'!$D$81:$D$85,MATCH($C617,'Fixed inputs'!$B$81:$B$85,0))))</f>
        <v>0.27691242644513675</v>
      </c>
      <c r="Q617" s="33">
        <f t="shared" ca="1" si="128"/>
        <v>0.4153686396677051</v>
      </c>
      <c r="R617" s="8"/>
      <c r="V617" s="32"/>
    </row>
    <row r="618" spans="3:22" x14ac:dyDescent="0.6">
      <c r="C618" s="22" t="s">
        <v>8</v>
      </c>
      <c r="D618" s="23" t="s">
        <v>50</v>
      </c>
      <c r="E618" s="23">
        <f t="shared" ref="E618:F618" si="145">E550</f>
        <v>2033</v>
      </c>
      <c r="F618" s="24" t="str">
        <f t="shared" si="145"/>
        <v>Q3</v>
      </c>
      <c r="G618" s="15" t="s">
        <v>62</v>
      </c>
      <c r="H618" s="5" t="s">
        <v>88</v>
      </c>
      <c r="I618" s="5" t="s">
        <v>49</v>
      </c>
      <c r="J618" s="38">
        <v>6</v>
      </c>
      <c r="K618" s="15" t="s">
        <v>63</v>
      </c>
      <c r="L618" s="5" t="s">
        <v>88</v>
      </c>
      <c r="M618" s="5" t="s">
        <v>49</v>
      </c>
      <c r="N618" s="38">
        <v>12</v>
      </c>
      <c r="O618" s="31">
        <f ca="1">IF(H618="","",J618*(1/INDIRECT($H618))/INDEX('Fixed inputs'!$D$81:$D$85,MATCH($C618,'Fixed inputs'!$B$81:$B$85,0)))</f>
        <v>0.13845621322256835</v>
      </c>
      <c r="P618" s="32">
        <f ca="1">IF(L618="","",N618*(1/(INDIRECT($L618))/INDEX('Fixed inputs'!$D$81:$D$85,MATCH($C618,'Fixed inputs'!$B$81:$B$85,0))))</f>
        <v>0.27691242644513675</v>
      </c>
      <c r="Q618" s="33">
        <f t="shared" ca="1" si="128"/>
        <v>0.4153686396677051</v>
      </c>
      <c r="R618" s="8"/>
      <c r="V618" s="32"/>
    </row>
    <row r="619" spans="3:22" x14ac:dyDescent="0.6">
      <c r="C619" s="25" t="s">
        <v>8</v>
      </c>
      <c r="D619" s="20" t="s">
        <v>50</v>
      </c>
      <c r="E619" s="20">
        <f>E551</f>
        <v>2033</v>
      </c>
      <c r="F619" s="26" t="str">
        <f>F551</f>
        <v>Q4</v>
      </c>
      <c r="G619" s="12" t="s">
        <v>62</v>
      </c>
      <c r="H619" s="16" t="s">
        <v>88</v>
      </c>
      <c r="I619" s="16" t="s">
        <v>49</v>
      </c>
      <c r="J619" s="39">
        <v>6</v>
      </c>
      <c r="K619" s="12" t="s">
        <v>63</v>
      </c>
      <c r="L619" s="16" t="s">
        <v>88</v>
      </c>
      <c r="M619" s="16" t="s">
        <v>49</v>
      </c>
      <c r="N619" s="39">
        <v>12</v>
      </c>
      <c r="O619" s="34">
        <f ca="1">IF(H619="","",J619*(1/INDIRECT($H619))/INDEX('Fixed inputs'!$D$81:$D$85,MATCH($C619,'Fixed inputs'!$B$81:$B$85,0)))</f>
        <v>0.13845621322256835</v>
      </c>
      <c r="P619" s="21">
        <f ca="1">IF(L619="","",N619*(1/(INDIRECT($L619))/INDEX('Fixed inputs'!$D$81:$D$85,MATCH($C619,'Fixed inputs'!$B$81:$B$85,0))))</f>
        <v>0.27691242644513675</v>
      </c>
      <c r="Q619" s="35">
        <f t="shared" ca="1" si="128"/>
        <v>0.4153686396677051</v>
      </c>
      <c r="R619" s="8"/>
      <c r="V619" s="32"/>
    </row>
    <row r="620" spans="3:22" x14ac:dyDescent="0.6">
      <c r="C620" s="22" t="s">
        <v>148</v>
      </c>
      <c r="D620" s="23"/>
      <c r="E620" s="23">
        <f t="shared" ref="E620:F620" si="146">E552</f>
        <v>2017</v>
      </c>
      <c r="F620" s="23" t="str">
        <f t="shared" si="146"/>
        <v>Q1</v>
      </c>
      <c r="G620" s="15" t="s">
        <v>157</v>
      </c>
      <c r="J620" s="38"/>
      <c r="K620" s="15"/>
      <c r="N620" s="38"/>
      <c r="O620" s="31">
        <f t="shared" ref="O620:O651" ca="1" si="147">IF($J620 = "", AVERAGEIFS($O$348:$O$483, $E$348:$E$483, $E620, $F$348:$F$483, $F620)*(1+HVO_Premium), $J620)</f>
        <v>0.95199243965128233</v>
      </c>
      <c r="P620" s="31" t="str">
        <f>IF(N620 = "", "", AVERAGEIFS($O$348:$O$483, $E$348:$E$483, $E620, $F$348:$F$483, $F620))</f>
        <v/>
      </c>
      <c r="Q620" s="33">
        <f t="shared" ca="1" si="128"/>
        <v>0.95199243965128233</v>
      </c>
      <c r="R620" s="8"/>
      <c r="V620" s="32"/>
    </row>
    <row r="621" spans="3:22" x14ac:dyDescent="0.6">
      <c r="C621" s="22" t="s">
        <v>148</v>
      </c>
      <c r="D621" s="23"/>
      <c r="E621" s="23">
        <f t="shared" ref="E621:F621" si="148">E553</f>
        <v>2017</v>
      </c>
      <c r="F621" s="24" t="str">
        <f t="shared" si="148"/>
        <v>Q2</v>
      </c>
      <c r="G621" s="15" t="s">
        <v>157</v>
      </c>
      <c r="J621" s="38"/>
      <c r="K621" s="15"/>
      <c r="N621" s="38"/>
      <c r="O621" s="31">
        <f t="shared" ca="1" si="147"/>
        <v>0.95199243965128233</v>
      </c>
      <c r="P621" s="32" t="str">
        <f t="shared" ref="P621:P684" si="149">IF(N621 = "", "", AVERAGEIFS($O$348:$O$483, $E$348:$E$483, $E621, $F$348:$F$483, $F621))</f>
        <v/>
      </c>
      <c r="Q621" s="33">
        <f t="shared" ca="1" si="128"/>
        <v>0.95199243965128233</v>
      </c>
      <c r="R621" s="8"/>
      <c r="V621" s="32"/>
    </row>
    <row r="622" spans="3:22" x14ac:dyDescent="0.6">
      <c r="C622" s="22" t="s">
        <v>148</v>
      </c>
      <c r="D622" s="23"/>
      <c r="E622" s="23">
        <f t="shared" ref="E622:F622" si="150">E554</f>
        <v>2017</v>
      </c>
      <c r="F622" s="24" t="str">
        <f t="shared" si="150"/>
        <v>Q3</v>
      </c>
      <c r="G622" s="15" t="s">
        <v>157</v>
      </c>
      <c r="J622" s="38"/>
      <c r="K622" s="15"/>
      <c r="N622" s="38"/>
      <c r="O622" s="31">
        <f t="shared" ca="1" si="147"/>
        <v>0.95199243965128233</v>
      </c>
      <c r="P622" s="32" t="str">
        <f t="shared" si="149"/>
        <v/>
      </c>
      <c r="Q622" s="33">
        <f t="shared" ca="1" si="128"/>
        <v>0.95199243965128233</v>
      </c>
      <c r="R622" s="8"/>
      <c r="V622" s="32"/>
    </row>
    <row r="623" spans="3:22" x14ac:dyDescent="0.6">
      <c r="C623" s="22" t="s">
        <v>148</v>
      </c>
      <c r="D623" s="23"/>
      <c r="E623" s="23">
        <f t="shared" ref="E623:F623" si="151">E555</f>
        <v>2017</v>
      </c>
      <c r="F623" s="24" t="str">
        <f t="shared" si="151"/>
        <v>Q4</v>
      </c>
      <c r="G623" s="15" t="s">
        <v>157</v>
      </c>
      <c r="J623" s="38"/>
      <c r="K623" s="15"/>
      <c r="N623" s="38"/>
      <c r="O623" s="31">
        <f t="shared" ca="1" si="147"/>
        <v>0.95199243965128233</v>
      </c>
      <c r="P623" s="32" t="str">
        <f t="shared" si="149"/>
        <v/>
      </c>
      <c r="Q623" s="33">
        <f t="shared" ca="1" si="128"/>
        <v>0.95199243965128233</v>
      </c>
      <c r="R623" s="8"/>
      <c r="V623" s="32"/>
    </row>
    <row r="624" spans="3:22" x14ac:dyDescent="0.6">
      <c r="C624" s="22" t="s">
        <v>148</v>
      </c>
      <c r="D624" s="23"/>
      <c r="E624" s="23">
        <f t="shared" ref="E624:F624" si="152">E556</f>
        <v>2018</v>
      </c>
      <c r="F624" s="24" t="str">
        <f t="shared" si="152"/>
        <v>Q1</v>
      </c>
      <c r="G624" s="15" t="s">
        <v>157</v>
      </c>
      <c r="J624" s="38"/>
      <c r="K624" s="15"/>
      <c r="N624" s="38"/>
      <c r="O624" s="31">
        <f t="shared" ca="1" si="147"/>
        <v>0.95199243965128233</v>
      </c>
      <c r="P624" s="32" t="str">
        <f t="shared" si="149"/>
        <v/>
      </c>
      <c r="Q624" s="33">
        <f t="shared" ca="1" si="128"/>
        <v>0.95199243965128233</v>
      </c>
      <c r="R624" s="8"/>
      <c r="V624" s="32"/>
    </row>
    <row r="625" spans="3:22" x14ac:dyDescent="0.6">
      <c r="C625" s="22" t="s">
        <v>148</v>
      </c>
      <c r="D625" s="23"/>
      <c r="E625" s="23">
        <f t="shared" ref="E625:F625" si="153">E557</f>
        <v>2018</v>
      </c>
      <c r="F625" s="24" t="str">
        <f t="shared" si="153"/>
        <v>Q2</v>
      </c>
      <c r="G625" s="15" t="s">
        <v>157</v>
      </c>
      <c r="J625" s="38"/>
      <c r="K625" s="15"/>
      <c r="N625" s="38"/>
      <c r="O625" s="31">
        <f t="shared" ca="1" si="147"/>
        <v>0.95199243965128233</v>
      </c>
      <c r="P625" s="32" t="str">
        <f t="shared" si="149"/>
        <v/>
      </c>
      <c r="Q625" s="33">
        <f t="shared" ca="1" si="128"/>
        <v>0.95199243965128233</v>
      </c>
      <c r="R625" s="8"/>
      <c r="V625" s="32"/>
    </row>
    <row r="626" spans="3:22" x14ac:dyDescent="0.6">
      <c r="C626" s="22" t="s">
        <v>148</v>
      </c>
      <c r="D626" s="23"/>
      <c r="E626" s="23">
        <f t="shared" ref="E626:F626" si="154">E558</f>
        <v>2018</v>
      </c>
      <c r="F626" s="24" t="str">
        <f t="shared" si="154"/>
        <v>Q3</v>
      </c>
      <c r="G626" s="15" t="s">
        <v>157</v>
      </c>
      <c r="J626" s="38"/>
      <c r="K626" s="15"/>
      <c r="N626" s="38"/>
      <c r="O626" s="31">
        <f t="shared" ca="1" si="147"/>
        <v>0.95199243965128233</v>
      </c>
      <c r="P626" s="32" t="str">
        <f t="shared" si="149"/>
        <v/>
      </c>
      <c r="Q626" s="33">
        <f t="shared" ca="1" si="128"/>
        <v>0.95199243965128233</v>
      </c>
      <c r="R626" s="8"/>
      <c r="V626" s="32"/>
    </row>
    <row r="627" spans="3:22" x14ac:dyDescent="0.6">
      <c r="C627" s="22" t="s">
        <v>148</v>
      </c>
      <c r="D627" s="23"/>
      <c r="E627" s="23">
        <f t="shared" ref="E627:F627" si="155">E559</f>
        <v>2018</v>
      </c>
      <c r="F627" s="24" t="str">
        <f t="shared" si="155"/>
        <v>Q4</v>
      </c>
      <c r="G627" s="15" t="s">
        <v>157</v>
      </c>
      <c r="J627" s="38"/>
      <c r="K627" s="15"/>
      <c r="N627" s="38"/>
      <c r="O627" s="31">
        <f t="shared" ca="1" si="147"/>
        <v>0.95199243965128233</v>
      </c>
      <c r="P627" s="32" t="str">
        <f t="shared" si="149"/>
        <v/>
      </c>
      <c r="Q627" s="33">
        <f t="shared" ca="1" si="128"/>
        <v>0.95199243965128233</v>
      </c>
      <c r="R627" s="8"/>
      <c r="V627" s="32"/>
    </row>
    <row r="628" spans="3:22" x14ac:dyDescent="0.6">
      <c r="C628" s="22" t="s">
        <v>148</v>
      </c>
      <c r="D628" s="23"/>
      <c r="E628" s="23">
        <f t="shared" ref="E628:F628" si="156">E560</f>
        <v>2019</v>
      </c>
      <c r="F628" s="24" t="str">
        <f t="shared" si="156"/>
        <v>Q1</v>
      </c>
      <c r="G628" s="15" t="s">
        <v>157</v>
      </c>
      <c r="J628" s="38"/>
      <c r="K628" s="15"/>
      <c r="N628" s="38"/>
      <c r="O628" s="31">
        <f t="shared" ca="1" si="147"/>
        <v>0.95199243965128233</v>
      </c>
      <c r="P628" s="32" t="str">
        <f t="shared" si="149"/>
        <v/>
      </c>
      <c r="Q628" s="33">
        <f t="shared" ca="1" si="128"/>
        <v>0.95199243965128233</v>
      </c>
      <c r="R628" s="8"/>
      <c r="V628" s="32"/>
    </row>
    <row r="629" spans="3:22" x14ac:dyDescent="0.6">
      <c r="C629" s="22" t="s">
        <v>148</v>
      </c>
      <c r="D629" s="23"/>
      <c r="E629" s="23">
        <f t="shared" ref="E629:F629" si="157">E561</f>
        <v>2019</v>
      </c>
      <c r="F629" s="24" t="str">
        <f t="shared" si="157"/>
        <v>Q2</v>
      </c>
      <c r="G629" s="15" t="s">
        <v>157</v>
      </c>
      <c r="J629" s="38"/>
      <c r="K629" s="15"/>
      <c r="N629" s="38"/>
      <c r="O629" s="31">
        <f t="shared" ca="1" si="147"/>
        <v>0.95199243965128233</v>
      </c>
      <c r="P629" s="32" t="str">
        <f t="shared" si="149"/>
        <v/>
      </c>
      <c r="Q629" s="33">
        <f t="shared" ca="1" si="128"/>
        <v>0.95199243965128233</v>
      </c>
      <c r="R629" s="8"/>
      <c r="V629" s="32"/>
    </row>
    <row r="630" spans="3:22" x14ac:dyDescent="0.6">
      <c r="C630" s="22" t="s">
        <v>148</v>
      </c>
      <c r="D630" s="23"/>
      <c r="E630" s="23">
        <f t="shared" ref="E630:F630" si="158">E562</f>
        <v>2019</v>
      </c>
      <c r="F630" s="24" t="str">
        <f t="shared" si="158"/>
        <v>Q3</v>
      </c>
      <c r="G630" s="15" t="s">
        <v>157</v>
      </c>
      <c r="J630" s="38"/>
      <c r="K630" s="15"/>
      <c r="N630" s="38"/>
      <c r="O630" s="31">
        <f t="shared" ca="1" si="147"/>
        <v>0.95199243965128233</v>
      </c>
      <c r="P630" s="32" t="str">
        <f t="shared" si="149"/>
        <v/>
      </c>
      <c r="Q630" s="33">
        <f t="shared" ca="1" si="128"/>
        <v>0.95199243965128233</v>
      </c>
      <c r="R630" s="8"/>
      <c r="V630" s="32"/>
    </row>
    <row r="631" spans="3:22" x14ac:dyDescent="0.6">
      <c r="C631" s="22" t="s">
        <v>148</v>
      </c>
      <c r="D631" s="23"/>
      <c r="E631" s="23">
        <f t="shared" ref="E631:F631" si="159">E563</f>
        <v>2019</v>
      </c>
      <c r="F631" s="24" t="str">
        <f t="shared" si="159"/>
        <v>Q4</v>
      </c>
      <c r="G631" s="15" t="s">
        <v>157</v>
      </c>
      <c r="J631" s="38"/>
      <c r="K631" s="15"/>
      <c r="N631" s="38"/>
      <c r="O631" s="31">
        <f t="shared" ca="1" si="147"/>
        <v>0.95199243965128233</v>
      </c>
      <c r="P631" s="32" t="str">
        <f t="shared" si="149"/>
        <v/>
      </c>
      <c r="Q631" s="33">
        <f t="shared" ca="1" si="128"/>
        <v>0.95199243965128233</v>
      </c>
      <c r="R631" s="8"/>
      <c r="V631" s="32"/>
    </row>
    <row r="632" spans="3:22" x14ac:dyDescent="0.6">
      <c r="C632" s="22" t="s">
        <v>148</v>
      </c>
      <c r="D632" s="23"/>
      <c r="E632" s="23">
        <f t="shared" ref="E632:F632" si="160">E564</f>
        <v>2020</v>
      </c>
      <c r="F632" s="24" t="str">
        <f t="shared" si="160"/>
        <v>Q1</v>
      </c>
      <c r="G632" s="15" t="s">
        <v>157</v>
      </c>
      <c r="J632" s="38"/>
      <c r="K632" s="15"/>
      <c r="N632" s="38"/>
      <c r="O632" s="31">
        <f t="shared" ca="1" si="147"/>
        <v>0.95199243965128233</v>
      </c>
      <c r="P632" s="32" t="str">
        <f t="shared" si="149"/>
        <v/>
      </c>
      <c r="Q632" s="33">
        <f t="shared" ca="1" si="128"/>
        <v>0.95199243965128233</v>
      </c>
      <c r="R632" s="8"/>
      <c r="V632" s="32"/>
    </row>
    <row r="633" spans="3:22" x14ac:dyDescent="0.6">
      <c r="C633" s="22" t="s">
        <v>148</v>
      </c>
      <c r="D633" s="23"/>
      <c r="E633" s="23">
        <f t="shared" ref="E633:F633" si="161">E565</f>
        <v>2020</v>
      </c>
      <c r="F633" s="24" t="str">
        <f t="shared" si="161"/>
        <v>Q2</v>
      </c>
      <c r="G633" s="15" t="s">
        <v>157</v>
      </c>
      <c r="J633" s="38"/>
      <c r="K633" s="15"/>
      <c r="N633" s="38"/>
      <c r="O633" s="31">
        <f t="shared" ca="1" si="147"/>
        <v>0.95199243965128233</v>
      </c>
      <c r="P633" s="32" t="str">
        <f t="shared" si="149"/>
        <v/>
      </c>
      <c r="Q633" s="33">
        <f t="shared" ca="1" si="128"/>
        <v>0.95199243965128233</v>
      </c>
      <c r="R633" s="8"/>
      <c r="V633" s="32"/>
    </row>
    <row r="634" spans="3:22" x14ac:dyDescent="0.6">
      <c r="C634" s="22" t="s">
        <v>148</v>
      </c>
      <c r="D634" s="23"/>
      <c r="E634" s="23">
        <f t="shared" ref="E634:F634" si="162">E566</f>
        <v>2020</v>
      </c>
      <c r="F634" s="24" t="str">
        <f t="shared" si="162"/>
        <v>Q3</v>
      </c>
      <c r="G634" s="15" t="s">
        <v>157</v>
      </c>
      <c r="J634" s="38"/>
      <c r="K634" s="15"/>
      <c r="N634" s="38"/>
      <c r="O634" s="31">
        <f t="shared" ca="1" si="147"/>
        <v>0.95199243965128233</v>
      </c>
      <c r="P634" s="32" t="str">
        <f t="shared" si="149"/>
        <v/>
      </c>
      <c r="Q634" s="33">
        <f t="shared" ca="1" si="128"/>
        <v>0.95199243965128233</v>
      </c>
      <c r="R634" s="8"/>
      <c r="V634" s="32"/>
    </row>
    <row r="635" spans="3:22" x14ac:dyDescent="0.6">
      <c r="C635" s="22" t="s">
        <v>148</v>
      </c>
      <c r="D635" s="23"/>
      <c r="E635" s="23">
        <f t="shared" ref="E635:F635" si="163">E567</f>
        <v>2020</v>
      </c>
      <c r="F635" s="24" t="str">
        <f t="shared" si="163"/>
        <v>Q4</v>
      </c>
      <c r="G635" s="15" t="s">
        <v>157</v>
      </c>
      <c r="J635" s="38"/>
      <c r="K635" s="15"/>
      <c r="N635" s="38"/>
      <c r="O635" s="31">
        <f t="shared" ca="1" si="147"/>
        <v>0.95199243965128233</v>
      </c>
      <c r="P635" s="32" t="str">
        <f t="shared" si="149"/>
        <v/>
      </c>
      <c r="Q635" s="33">
        <f t="shared" ca="1" si="128"/>
        <v>0.95199243965128233</v>
      </c>
      <c r="R635" s="8"/>
      <c r="V635" s="32"/>
    </row>
    <row r="636" spans="3:22" x14ac:dyDescent="0.6">
      <c r="C636" s="22" t="s">
        <v>148</v>
      </c>
      <c r="D636" s="23"/>
      <c r="E636" s="23">
        <f t="shared" ref="E636:F636" si="164">E568</f>
        <v>2021</v>
      </c>
      <c r="F636" s="24" t="str">
        <f t="shared" si="164"/>
        <v>Q1</v>
      </c>
      <c r="G636" s="15" t="s">
        <v>157</v>
      </c>
      <c r="J636" s="38"/>
      <c r="K636" s="15"/>
      <c r="N636" s="38"/>
      <c r="O636" s="31">
        <f t="shared" ca="1" si="147"/>
        <v>0.95199243965128233</v>
      </c>
      <c r="P636" s="32" t="str">
        <f t="shared" si="149"/>
        <v/>
      </c>
      <c r="Q636" s="33">
        <f t="shared" ca="1" si="128"/>
        <v>0.95199243965128233</v>
      </c>
      <c r="R636" s="8"/>
      <c r="V636" s="32"/>
    </row>
    <row r="637" spans="3:22" x14ac:dyDescent="0.6">
      <c r="C637" s="22" t="s">
        <v>148</v>
      </c>
      <c r="D637" s="23"/>
      <c r="E637" s="23">
        <f t="shared" ref="E637:F637" si="165">E569</f>
        <v>2021</v>
      </c>
      <c r="F637" s="24" t="str">
        <f t="shared" si="165"/>
        <v>Q2</v>
      </c>
      <c r="G637" s="15" t="s">
        <v>157</v>
      </c>
      <c r="J637" s="38"/>
      <c r="K637" s="15"/>
      <c r="N637" s="38"/>
      <c r="O637" s="31">
        <f t="shared" ca="1" si="147"/>
        <v>0.95199243965128233</v>
      </c>
      <c r="P637" s="32" t="str">
        <f t="shared" si="149"/>
        <v/>
      </c>
      <c r="Q637" s="33">
        <f t="shared" ca="1" si="128"/>
        <v>0.95199243965128233</v>
      </c>
      <c r="R637" s="8"/>
      <c r="V637" s="32"/>
    </row>
    <row r="638" spans="3:22" x14ac:dyDescent="0.6">
      <c r="C638" s="22" t="s">
        <v>148</v>
      </c>
      <c r="D638" s="23"/>
      <c r="E638" s="23">
        <f t="shared" ref="E638:F638" si="166">E570</f>
        <v>2021</v>
      </c>
      <c r="F638" s="24" t="str">
        <f t="shared" si="166"/>
        <v>Q3</v>
      </c>
      <c r="G638" s="15" t="s">
        <v>157</v>
      </c>
      <c r="J638" s="38"/>
      <c r="K638" s="15"/>
      <c r="N638" s="38"/>
      <c r="O638" s="31">
        <f t="shared" ca="1" si="147"/>
        <v>0.95199243965128233</v>
      </c>
      <c r="P638" s="32" t="str">
        <f t="shared" si="149"/>
        <v/>
      </c>
      <c r="Q638" s="33">
        <f t="shared" ca="1" si="128"/>
        <v>0.95199243965128233</v>
      </c>
      <c r="R638" s="8"/>
      <c r="V638" s="32"/>
    </row>
    <row r="639" spans="3:22" x14ac:dyDescent="0.6">
      <c r="C639" s="22" t="s">
        <v>148</v>
      </c>
      <c r="D639" s="23"/>
      <c r="E639" s="23">
        <f t="shared" ref="E639:F639" si="167">E571</f>
        <v>2021</v>
      </c>
      <c r="F639" s="24" t="str">
        <f t="shared" si="167"/>
        <v>Q4</v>
      </c>
      <c r="G639" s="15" t="s">
        <v>157</v>
      </c>
      <c r="J639" s="38"/>
      <c r="K639" s="15"/>
      <c r="N639" s="38"/>
      <c r="O639" s="31">
        <f t="shared" ca="1" si="147"/>
        <v>0.95199243965128233</v>
      </c>
      <c r="P639" s="32" t="str">
        <f t="shared" si="149"/>
        <v/>
      </c>
      <c r="Q639" s="33">
        <f t="shared" ca="1" si="128"/>
        <v>0.95199243965128233</v>
      </c>
      <c r="R639" s="8"/>
      <c r="V639" s="32"/>
    </row>
    <row r="640" spans="3:22" x14ac:dyDescent="0.6">
      <c r="C640" s="22" t="s">
        <v>148</v>
      </c>
      <c r="D640" s="23"/>
      <c r="E640" s="23">
        <f t="shared" ref="E640:F640" si="168">E572</f>
        <v>2022</v>
      </c>
      <c r="F640" s="24" t="str">
        <f t="shared" si="168"/>
        <v>Q1</v>
      </c>
      <c r="G640" s="15" t="s">
        <v>157</v>
      </c>
      <c r="J640" s="38"/>
      <c r="K640" s="15"/>
      <c r="N640" s="38"/>
      <c r="O640" s="31">
        <f t="shared" ca="1" si="147"/>
        <v>0.95199243965128233</v>
      </c>
      <c r="P640" s="32" t="str">
        <f t="shared" si="149"/>
        <v/>
      </c>
      <c r="Q640" s="33">
        <f t="shared" ca="1" si="128"/>
        <v>0.95199243965128233</v>
      </c>
      <c r="R640" s="8"/>
      <c r="V640" s="32"/>
    </row>
    <row r="641" spans="3:22" x14ac:dyDescent="0.6">
      <c r="C641" s="22" t="s">
        <v>148</v>
      </c>
      <c r="D641" s="23"/>
      <c r="E641" s="23">
        <f t="shared" ref="E641:F641" si="169">E573</f>
        <v>2022</v>
      </c>
      <c r="F641" s="24" t="str">
        <f t="shared" si="169"/>
        <v>Q2</v>
      </c>
      <c r="G641" s="15" t="s">
        <v>157</v>
      </c>
      <c r="J641" s="38"/>
      <c r="K641" s="15"/>
      <c r="N641" s="38"/>
      <c r="O641" s="31">
        <f t="shared" ca="1" si="147"/>
        <v>0.95199243965128233</v>
      </c>
      <c r="P641" s="32" t="str">
        <f t="shared" si="149"/>
        <v/>
      </c>
      <c r="Q641" s="33">
        <f t="shared" ca="1" si="128"/>
        <v>0.95199243965128233</v>
      </c>
      <c r="R641" s="8"/>
      <c r="V641" s="32"/>
    </row>
    <row r="642" spans="3:22" x14ac:dyDescent="0.6">
      <c r="C642" s="22" t="s">
        <v>148</v>
      </c>
      <c r="D642" s="23"/>
      <c r="E642" s="23">
        <f t="shared" ref="E642:F642" si="170">E574</f>
        <v>2022</v>
      </c>
      <c r="F642" s="24" t="str">
        <f t="shared" si="170"/>
        <v>Q3</v>
      </c>
      <c r="G642" s="15" t="s">
        <v>157</v>
      </c>
      <c r="J642" s="38"/>
      <c r="K642" s="15"/>
      <c r="N642" s="38"/>
      <c r="O642" s="31">
        <f t="shared" ca="1" si="147"/>
        <v>0.95199243965128233</v>
      </c>
      <c r="P642" s="32" t="str">
        <f t="shared" si="149"/>
        <v/>
      </c>
      <c r="Q642" s="33">
        <f t="shared" ca="1" si="128"/>
        <v>0.95199243965128233</v>
      </c>
      <c r="R642" s="8"/>
      <c r="V642" s="32"/>
    </row>
    <row r="643" spans="3:22" x14ac:dyDescent="0.6">
      <c r="C643" s="22" t="s">
        <v>148</v>
      </c>
      <c r="D643" s="23"/>
      <c r="E643" s="23">
        <f t="shared" ref="E643:F643" si="171">E575</f>
        <v>2022</v>
      </c>
      <c r="F643" s="24" t="str">
        <f t="shared" si="171"/>
        <v>Q4</v>
      </c>
      <c r="G643" s="15" t="s">
        <v>157</v>
      </c>
      <c r="J643" s="38"/>
      <c r="K643" s="15"/>
      <c r="N643" s="38"/>
      <c r="O643" s="31">
        <f t="shared" ca="1" si="147"/>
        <v>0.95199243965128233</v>
      </c>
      <c r="P643" s="32" t="str">
        <f t="shared" si="149"/>
        <v/>
      </c>
      <c r="Q643" s="33">
        <f t="shared" ca="1" si="128"/>
        <v>0.95199243965128233</v>
      </c>
      <c r="R643" s="8"/>
      <c r="V643" s="32"/>
    </row>
    <row r="644" spans="3:22" x14ac:dyDescent="0.6">
      <c r="C644" s="22" t="s">
        <v>148</v>
      </c>
      <c r="D644" s="23"/>
      <c r="E644" s="23">
        <f t="shared" ref="E644:F644" si="172">E576</f>
        <v>2023</v>
      </c>
      <c r="F644" s="24" t="str">
        <f t="shared" si="172"/>
        <v>Q1</v>
      </c>
      <c r="G644" s="15" t="s">
        <v>157</v>
      </c>
      <c r="J644" s="38"/>
      <c r="K644" s="15"/>
      <c r="N644" s="38"/>
      <c r="O644" s="31">
        <f t="shared" ca="1" si="147"/>
        <v>0.95199243965128233</v>
      </c>
      <c r="P644" s="32" t="str">
        <f t="shared" si="149"/>
        <v/>
      </c>
      <c r="Q644" s="33">
        <f t="shared" ca="1" si="128"/>
        <v>0.95199243965128233</v>
      </c>
      <c r="R644" s="8"/>
      <c r="V644" s="32"/>
    </row>
    <row r="645" spans="3:22" x14ac:dyDescent="0.6">
      <c r="C645" s="22" t="s">
        <v>148</v>
      </c>
      <c r="D645" s="23"/>
      <c r="E645" s="23">
        <f t="shared" ref="E645:F645" si="173">E577</f>
        <v>2023</v>
      </c>
      <c r="F645" s="24" t="str">
        <f t="shared" si="173"/>
        <v>Q2</v>
      </c>
      <c r="G645" s="15" t="s">
        <v>157</v>
      </c>
      <c r="J645" s="38"/>
      <c r="K645" s="15"/>
      <c r="N645" s="38"/>
      <c r="O645" s="31">
        <f t="shared" ca="1" si="147"/>
        <v>0.95199243965128233</v>
      </c>
      <c r="P645" s="32" t="str">
        <f t="shared" si="149"/>
        <v/>
      </c>
      <c r="Q645" s="33">
        <f t="shared" ca="1" si="128"/>
        <v>0.95199243965128233</v>
      </c>
      <c r="R645" s="8"/>
      <c r="V645" s="32"/>
    </row>
    <row r="646" spans="3:22" x14ac:dyDescent="0.6">
      <c r="C646" s="22" t="s">
        <v>148</v>
      </c>
      <c r="D646" s="23"/>
      <c r="E646" s="23">
        <f t="shared" ref="E646:F646" si="174">E578</f>
        <v>2023</v>
      </c>
      <c r="F646" s="24" t="str">
        <f t="shared" si="174"/>
        <v>Q3</v>
      </c>
      <c r="G646" s="15" t="s">
        <v>157</v>
      </c>
      <c r="J646" s="38"/>
      <c r="K646" s="15"/>
      <c r="N646" s="38"/>
      <c r="O646" s="31">
        <f t="shared" ca="1" si="147"/>
        <v>0.95199243965128233</v>
      </c>
      <c r="P646" s="32" t="str">
        <f t="shared" si="149"/>
        <v/>
      </c>
      <c r="Q646" s="33">
        <f t="shared" ca="1" si="128"/>
        <v>0.95199243965128233</v>
      </c>
      <c r="R646" s="8"/>
      <c r="V646" s="32"/>
    </row>
    <row r="647" spans="3:22" x14ac:dyDescent="0.6">
      <c r="C647" s="22" t="s">
        <v>148</v>
      </c>
      <c r="D647" s="23"/>
      <c r="E647" s="23">
        <f t="shared" ref="E647:F647" si="175">E579</f>
        <v>2023</v>
      </c>
      <c r="F647" s="24" t="str">
        <f t="shared" si="175"/>
        <v>Q4</v>
      </c>
      <c r="G647" s="15" t="s">
        <v>157</v>
      </c>
      <c r="J647" s="38"/>
      <c r="K647" s="15"/>
      <c r="N647" s="38"/>
      <c r="O647" s="31">
        <f t="shared" ca="1" si="147"/>
        <v>0.95199243965128233</v>
      </c>
      <c r="P647" s="32" t="str">
        <f t="shared" si="149"/>
        <v/>
      </c>
      <c r="Q647" s="33">
        <f t="shared" ref="Q647:Q710" ca="1" si="176">SUM(O647,P647)*IF(AND(D647="GB",C647="Gas",NOT(include_GB_GAS_transport)),0,1)</f>
        <v>0.95199243965128233</v>
      </c>
      <c r="R647" s="8"/>
      <c r="V647" s="32"/>
    </row>
    <row r="648" spans="3:22" x14ac:dyDescent="0.6">
      <c r="C648" s="22" t="s">
        <v>148</v>
      </c>
      <c r="D648" s="23"/>
      <c r="E648" s="23">
        <f t="shared" ref="E648:F648" si="177">E580</f>
        <v>2024</v>
      </c>
      <c r="F648" s="24" t="str">
        <f t="shared" si="177"/>
        <v>Q1</v>
      </c>
      <c r="G648" s="15" t="s">
        <v>157</v>
      </c>
      <c r="J648" s="38"/>
      <c r="K648" s="15"/>
      <c r="N648" s="38"/>
      <c r="O648" s="31">
        <f t="shared" ca="1" si="147"/>
        <v>0.96561763558159974</v>
      </c>
      <c r="P648" s="32" t="str">
        <f t="shared" si="149"/>
        <v/>
      </c>
      <c r="Q648" s="33">
        <f t="shared" ca="1" si="176"/>
        <v>0.96561763558159974</v>
      </c>
      <c r="R648" s="8"/>
      <c r="V648" s="32"/>
    </row>
    <row r="649" spans="3:22" x14ac:dyDescent="0.6">
      <c r="C649" s="22" t="s">
        <v>148</v>
      </c>
      <c r="D649" s="23"/>
      <c r="E649" s="23">
        <f t="shared" ref="E649:F649" si="178">E581</f>
        <v>2024</v>
      </c>
      <c r="F649" s="24" t="str">
        <f t="shared" si="178"/>
        <v>Q2</v>
      </c>
      <c r="G649" s="15" t="s">
        <v>157</v>
      </c>
      <c r="J649" s="38"/>
      <c r="K649" s="15"/>
      <c r="N649" s="38"/>
      <c r="O649" s="31">
        <f t="shared" ca="1" si="147"/>
        <v>0.97924283151191727</v>
      </c>
      <c r="P649" s="32" t="str">
        <f t="shared" si="149"/>
        <v/>
      </c>
      <c r="Q649" s="33">
        <f t="shared" ca="1" si="176"/>
        <v>0.97924283151191727</v>
      </c>
      <c r="R649" s="8"/>
      <c r="V649" s="32"/>
    </row>
    <row r="650" spans="3:22" x14ac:dyDescent="0.6">
      <c r="C650" s="22" t="s">
        <v>148</v>
      </c>
      <c r="D650" s="23"/>
      <c r="E650" s="23">
        <f t="shared" ref="E650:F650" si="179">E582</f>
        <v>2024</v>
      </c>
      <c r="F650" s="24" t="str">
        <f t="shared" si="179"/>
        <v>Q3</v>
      </c>
      <c r="G650" s="15" t="s">
        <v>157</v>
      </c>
      <c r="J650" s="38"/>
      <c r="K650" s="15"/>
      <c r="N650" s="38"/>
      <c r="O650" s="31">
        <f t="shared" ca="1" si="147"/>
        <v>0.99286802744223468</v>
      </c>
      <c r="P650" s="32" t="str">
        <f t="shared" si="149"/>
        <v/>
      </c>
      <c r="Q650" s="33">
        <f t="shared" ca="1" si="176"/>
        <v>0.99286802744223468</v>
      </c>
      <c r="R650" s="8"/>
      <c r="V650" s="32"/>
    </row>
    <row r="651" spans="3:22" x14ac:dyDescent="0.6">
      <c r="C651" s="22" t="s">
        <v>148</v>
      </c>
      <c r="D651" s="23"/>
      <c r="E651" s="23">
        <f t="shared" ref="E651:F651" si="180">E583</f>
        <v>2024</v>
      </c>
      <c r="F651" s="24" t="str">
        <f t="shared" si="180"/>
        <v>Q4</v>
      </c>
      <c r="G651" s="15" t="s">
        <v>157</v>
      </c>
      <c r="J651" s="38"/>
      <c r="K651" s="15"/>
      <c r="N651" s="38"/>
      <c r="O651" s="31">
        <f t="shared" ca="1" si="147"/>
        <v>1.0064932233725521</v>
      </c>
      <c r="P651" s="32" t="str">
        <f t="shared" si="149"/>
        <v/>
      </c>
      <c r="Q651" s="33">
        <f t="shared" ca="1" si="176"/>
        <v>1.0064932233725521</v>
      </c>
      <c r="R651" s="8"/>
      <c r="V651" s="32"/>
    </row>
    <row r="652" spans="3:22" x14ac:dyDescent="0.6">
      <c r="C652" s="22" t="s">
        <v>148</v>
      </c>
      <c r="D652" s="23"/>
      <c r="E652" s="23">
        <f t="shared" ref="E652:F652" si="181">E584</f>
        <v>2025</v>
      </c>
      <c r="F652" s="24" t="str">
        <f t="shared" si="181"/>
        <v>Q1</v>
      </c>
      <c r="G652" s="15" t="s">
        <v>157</v>
      </c>
      <c r="J652" s="38"/>
      <c r="K652" s="15"/>
      <c r="N652" s="38"/>
      <c r="O652" s="31">
        <f t="shared" ref="O652:O687" ca="1" si="182">IF($J652 = "", AVERAGEIFS($O$348:$O$483, $E$348:$E$483, $E652, $F$348:$F$483, $F652)*(1+HVO_Premium), $J652)</f>
        <v>1.0201184193028698</v>
      </c>
      <c r="P652" s="32" t="str">
        <f t="shared" si="149"/>
        <v/>
      </c>
      <c r="Q652" s="33">
        <f t="shared" ca="1" si="176"/>
        <v>1.0201184193028698</v>
      </c>
      <c r="R652" s="8"/>
      <c r="V652" s="32"/>
    </row>
    <row r="653" spans="3:22" x14ac:dyDescent="0.6">
      <c r="C653" s="22" t="s">
        <v>148</v>
      </c>
      <c r="D653" s="23"/>
      <c r="E653" s="23">
        <f t="shared" ref="E653:F653" si="183">E585</f>
        <v>2025</v>
      </c>
      <c r="F653" s="24" t="str">
        <f t="shared" si="183"/>
        <v>Q2</v>
      </c>
      <c r="G653" s="15" t="s">
        <v>157</v>
      </c>
      <c r="J653" s="38"/>
      <c r="K653" s="15"/>
      <c r="N653" s="38"/>
      <c r="O653" s="31">
        <f t="shared" ca="1" si="182"/>
        <v>1.0337436152331871</v>
      </c>
      <c r="P653" s="32" t="str">
        <f t="shared" si="149"/>
        <v/>
      </c>
      <c r="Q653" s="33">
        <f t="shared" ca="1" si="176"/>
        <v>1.0337436152331871</v>
      </c>
      <c r="R653" s="8"/>
      <c r="V653" s="32"/>
    </row>
    <row r="654" spans="3:22" x14ac:dyDescent="0.6">
      <c r="C654" s="22" t="s">
        <v>148</v>
      </c>
      <c r="D654" s="23"/>
      <c r="E654" s="23">
        <f t="shared" ref="E654:F654" si="184">E586</f>
        <v>2025</v>
      </c>
      <c r="F654" s="24" t="str">
        <f t="shared" si="184"/>
        <v>Q3</v>
      </c>
      <c r="G654" s="15" t="s">
        <v>157</v>
      </c>
      <c r="J654" s="38"/>
      <c r="K654" s="15"/>
      <c r="N654" s="38"/>
      <c r="O654" s="31">
        <f t="shared" ca="1" si="182"/>
        <v>1.0473688111635047</v>
      </c>
      <c r="P654" s="32" t="str">
        <f t="shared" si="149"/>
        <v/>
      </c>
      <c r="Q654" s="33">
        <f t="shared" ca="1" si="176"/>
        <v>1.0473688111635047</v>
      </c>
      <c r="R654" s="8"/>
      <c r="V654" s="32"/>
    </row>
    <row r="655" spans="3:22" x14ac:dyDescent="0.6">
      <c r="C655" s="22" t="s">
        <v>148</v>
      </c>
      <c r="D655" s="23"/>
      <c r="E655" s="23">
        <f t="shared" ref="E655:F655" si="185">E587</f>
        <v>2025</v>
      </c>
      <c r="F655" s="24" t="str">
        <f t="shared" si="185"/>
        <v>Q4</v>
      </c>
      <c r="G655" s="15" t="s">
        <v>157</v>
      </c>
      <c r="J655" s="38"/>
      <c r="K655" s="15"/>
      <c r="N655" s="38"/>
      <c r="O655" s="31">
        <f t="shared" ca="1" si="182"/>
        <v>1.060994007093822</v>
      </c>
      <c r="P655" s="32" t="str">
        <f t="shared" si="149"/>
        <v/>
      </c>
      <c r="Q655" s="33">
        <f t="shared" ca="1" si="176"/>
        <v>1.060994007093822</v>
      </c>
      <c r="R655" s="8"/>
      <c r="V655" s="32"/>
    </row>
    <row r="656" spans="3:22" x14ac:dyDescent="0.6">
      <c r="C656" s="22" t="s">
        <v>148</v>
      </c>
      <c r="D656" s="23"/>
      <c r="E656" s="23">
        <f t="shared" ref="E656:F656" si="186">E588</f>
        <v>2026</v>
      </c>
      <c r="F656" s="24" t="str">
        <f t="shared" si="186"/>
        <v>Q1</v>
      </c>
      <c r="G656" s="15" t="s">
        <v>157</v>
      </c>
      <c r="J656" s="38"/>
      <c r="K656" s="15"/>
      <c r="N656" s="38"/>
      <c r="O656" s="31">
        <f t="shared" ca="1" si="182"/>
        <v>1.060994007093822</v>
      </c>
      <c r="P656" s="32" t="str">
        <f t="shared" si="149"/>
        <v/>
      </c>
      <c r="Q656" s="33">
        <f t="shared" ca="1" si="176"/>
        <v>1.060994007093822</v>
      </c>
      <c r="R656" s="8"/>
      <c r="V656" s="32"/>
    </row>
    <row r="657" spans="3:22" x14ac:dyDescent="0.6">
      <c r="C657" s="22" t="s">
        <v>148</v>
      </c>
      <c r="D657" s="23"/>
      <c r="E657" s="23">
        <f t="shared" ref="E657:F657" si="187">E589</f>
        <v>2026</v>
      </c>
      <c r="F657" s="24" t="str">
        <f t="shared" si="187"/>
        <v>Q2</v>
      </c>
      <c r="G657" s="15" t="s">
        <v>157</v>
      </c>
      <c r="J657" s="38"/>
      <c r="K657" s="15"/>
      <c r="N657" s="38"/>
      <c r="O657" s="31">
        <f t="shared" ca="1" si="182"/>
        <v>1.060994007093822</v>
      </c>
      <c r="P657" s="32" t="str">
        <f t="shared" si="149"/>
        <v/>
      </c>
      <c r="Q657" s="33">
        <f t="shared" ca="1" si="176"/>
        <v>1.060994007093822</v>
      </c>
      <c r="R657" s="8"/>
      <c r="V657" s="32"/>
    </row>
    <row r="658" spans="3:22" x14ac:dyDescent="0.6">
      <c r="C658" s="22" t="s">
        <v>148</v>
      </c>
      <c r="D658" s="23"/>
      <c r="E658" s="23">
        <f t="shared" ref="E658:F658" si="188">E590</f>
        <v>2026</v>
      </c>
      <c r="F658" s="24" t="str">
        <f t="shared" si="188"/>
        <v>Q3</v>
      </c>
      <c r="G658" s="15" t="s">
        <v>157</v>
      </c>
      <c r="J658" s="38"/>
      <c r="K658" s="15"/>
      <c r="N658" s="38"/>
      <c r="O658" s="31">
        <f t="shared" ca="1" si="182"/>
        <v>1.060994007093822</v>
      </c>
      <c r="P658" s="32" t="str">
        <f t="shared" si="149"/>
        <v/>
      </c>
      <c r="Q658" s="33">
        <f t="shared" ca="1" si="176"/>
        <v>1.060994007093822</v>
      </c>
      <c r="R658" s="8"/>
      <c r="V658" s="32"/>
    </row>
    <row r="659" spans="3:22" x14ac:dyDescent="0.6">
      <c r="C659" s="22" t="s">
        <v>148</v>
      </c>
      <c r="D659" s="23"/>
      <c r="E659" s="23">
        <f t="shared" ref="E659:F659" si="189">E591</f>
        <v>2026</v>
      </c>
      <c r="F659" s="24" t="str">
        <f t="shared" si="189"/>
        <v>Q4</v>
      </c>
      <c r="G659" s="15" t="s">
        <v>157</v>
      </c>
      <c r="J659" s="38"/>
      <c r="K659" s="15"/>
      <c r="N659" s="38"/>
      <c r="O659" s="31">
        <f t="shared" ca="1" si="182"/>
        <v>1.060994007093822</v>
      </c>
      <c r="P659" s="32" t="str">
        <f t="shared" si="149"/>
        <v/>
      </c>
      <c r="Q659" s="33">
        <f t="shared" ca="1" si="176"/>
        <v>1.060994007093822</v>
      </c>
      <c r="R659" s="8"/>
      <c r="V659" s="32"/>
    </row>
    <row r="660" spans="3:22" x14ac:dyDescent="0.6">
      <c r="C660" s="22" t="s">
        <v>148</v>
      </c>
      <c r="D660" s="23"/>
      <c r="E660" s="23">
        <f t="shared" ref="E660:F660" si="190">E592</f>
        <v>2027</v>
      </c>
      <c r="F660" s="24" t="str">
        <f t="shared" si="190"/>
        <v>Q1</v>
      </c>
      <c r="G660" s="15" t="s">
        <v>157</v>
      </c>
      <c r="J660" s="38"/>
      <c r="K660" s="15"/>
      <c r="N660" s="38"/>
      <c r="O660" s="31">
        <f t="shared" ca="1" si="182"/>
        <v>1.060994007093822</v>
      </c>
      <c r="P660" s="32" t="str">
        <f t="shared" si="149"/>
        <v/>
      </c>
      <c r="Q660" s="33">
        <f t="shared" ca="1" si="176"/>
        <v>1.060994007093822</v>
      </c>
      <c r="R660" s="8"/>
      <c r="V660" s="32"/>
    </row>
    <row r="661" spans="3:22" x14ac:dyDescent="0.6">
      <c r="C661" s="22" t="s">
        <v>148</v>
      </c>
      <c r="D661" s="23"/>
      <c r="E661" s="23">
        <f t="shared" ref="E661:F661" si="191">E593</f>
        <v>2027</v>
      </c>
      <c r="F661" s="24" t="str">
        <f t="shared" si="191"/>
        <v>Q2</v>
      </c>
      <c r="G661" s="15" t="s">
        <v>157</v>
      </c>
      <c r="J661" s="38"/>
      <c r="K661" s="15"/>
      <c r="N661" s="38"/>
      <c r="O661" s="31">
        <f t="shared" ca="1" si="182"/>
        <v>1.060994007093822</v>
      </c>
      <c r="P661" s="32" t="str">
        <f t="shared" si="149"/>
        <v/>
      </c>
      <c r="Q661" s="33">
        <f t="shared" ca="1" si="176"/>
        <v>1.060994007093822</v>
      </c>
      <c r="R661" s="8"/>
      <c r="V661" s="32"/>
    </row>
    <row r="662" spans="3:22" x14ac:dyDescent="0.6">
      <c r="C662" s="22" t="s">
        <v>148</v>
      </c>
      <c r="D662" s="23"/>
      <c r="E662" s="23">
        <f t="shared" ref="E662:F662" si="192">E594</f>
        <v>2027</v>
      </c>
      <c r="F662" s="24" t="str">
        <f t="shared" si="192"/>
        <v>Q3</v>
      </c>
      <c r="G662" s="15" t="s">
        <v>157</v>
      </c>
      <c r="J662" s="38"/>
      <c r="K662" s="15"/>
      <c r="N662" s="38"/>
      <c r="O662" s="31">
        <f t="shared" ca="1" si="182"/>
        <v>1.060994007093822</v>
      </c>
      <c r="P662" s="32" t="str">
        <f t="shared" si="149"/>
        <v/>
      </c>
      <c r="Q662" s="33">
        <f t="shared" ca="1" si="176"/>
        <v>1.060994007093822</v>
      </c>
      <c r="R662" s="8"/>
      <c r="V662" s="32"/>
    </row>
    <row r="663" spans="3:22" x14ac:dyDescent="0.6">
      <c r="C663" s="22" t="s">
        <v>148</v>
      </c>
      <c r="D663" s="23"/>
      <c r="E663" s="23">
        <f t="shared" ref="E663:F663" si="193">E595</f>
        <v>2027</v>
      </c>
      <c r="F663" s="24" t="str">
        <f t="shared" si="193"/>
        <v>Q4</v>
      </c>
      <c r="G663" s="15" t="s">
        <v>157</v>
      </c>
      <c r="J663" s="38"/>
      <c r="K663" s="15"/>
      <c r="N663" s="38"/>
      <c r="O663" s="31">
        <f t="shared" ca="1" si="182"/>
        <v>1.060994007093822</v>
      </c>
      <c r="P663" s="32" t="str">
        <f t="shared" si="149"/>
        <v/>
      </c>
      <c r="Q663" s="33">
        <f t="shared" ca="1" si="176"/>
        <v>1.060994007093822</v>
      </c>
      <c r="R663" s="8"/>
      <c r="V663" s="32"/>
    </row>
    <row r="664" spans="3:22" x14ac:dyDescent="0.6">
      <c r="C664" s="22" t="s">
        <v>148</v>
      </c>
      <c r="D664" s="23"/>
      <c r="E664" s="23">
        <f t="shared" ref="E664:F664" si="194">E596</f>
        <v>2028</v>
      </c>
      <c r="F664" s="24" t="str">
        <f t="shared" si="194"/>
        <v>Q1</v>
      </c>
      <c r="G664" s="15" t="s">
        <v>157</v>
      </c>
      <c r="J664" s="38"/>
      <c r="K664" s="15"/>
      <c r="N664" s="38"/>
      <c r="O664" s="31">
        <f t="shared" ca="1" si="182"/>
        <v>1.060994007093822</v>
      </c>
      <c r="P664" s="32" t="str">
        <f t="shared" si="149"/>
        <v/>
      </c>
      <c r="Q664" s="33">
        <f t="shared" ca="1" si="176"/>
        <v>1.060994007093822</v>
      </c>
      <c r="R664" s="8"/>
      <c r="V664" s="32"/>
    </row>
    <row r="665" spans="3:22" x14ac:dyDescent="0.6">
      <c r="C665" s="22" t="s">
        <v>148</v>
      </c>
      <c r="D665" s="23"/>
      <c r="E665" s="23">
        <f t="shared" ref="E665:F665" si="195">E597</f>
        <v>2028</v>
      </c>
      <c r="F665" s="24" t="str">
        <f t="shared" si="195"/>
        <v>Q2</v>
      </c>
      <c r="G665" s="15" t="s">
        <v>157</v>
      </c>
      <c r="J665" s="38"/>
      <c r="K665" s="15"/>
      <c r="N665" s="38"/>
      <c r="O665" s="31">
        <f t="shared" ca="1" si="182"/>
        <v>1.060994007093822</v>
      </c>
      <c r="P665" s="32" t="str">
        <f t="shared" si="149"/>
        <v/>
      </c>
      <c r="Q665" s="33">
        <f t="shared" ca="1" si="176"/>
        <v>1.060994007093822</v>
      </c>
      <c r="R665" s="8"/>
      <c r="V665" s="32"/>
    </row>
    <row r="666" spans="3:22" x14ac:dyDescent="0.6">
      <c r="C666" s="22" t="s">
        <v>148</v>
      </c>
      <c r="D666" s="23"/>
      <c r="E666" s="23">
        <f t="shared" ref="E666:F666" si="196">E598</f>
        <v>2028</v>
      </c>
      <c r="F666" s="24" t="str">
        <f t="shared" si="196"/>
        <v>Q3</v>
      </c>
      <c r="G666" s="15" t="s">
        <v>157</v>
      </c>
      <c r="J666" s="38"/>
      <c r="K666" s="15"/>
      <c r="N666" s="38"/>
      <c r="O666" s="31">
        <f t="shared" ca="1" si="182"/>
        <v>1.060994007093822</v>
      </c>
      <c r="P666" s="32" t="str">
        <f t="shared" si="149"/>
        <v/>
      </c>
      <c r="Q666" s="33">
        <f t="shared" ca="1" si="176"/>
        <v>1.060994007093822</v>
      </c>
      <c r="R666" s="8"/>
      <c r="V666" s="32"/>
    </row>
    <row r="667" spans="3:22" x14ac:dyDescent="0.6">
      <c r="C667" s="22" t="s">
        <v>148</v>
      </c>
      <c r="D667" s="23"/>
      <c r="E667" s="23">
        <f t="shared" ref="E667:F667" si="197">E599</f>
        <v>2028</v>
      </c>
      <c r="F667" s="24" t="str">
        <f t="shared" si="197"/>
        <v>Q4</v>
      </c>
      <c r="G667" s="15" t="s">
        <v>157</v>
      </c>
      <c r="J667" s="38"/>
      <c r="K667" s="15"/>
      <c r="N667" s="38"/>
      <c r="O667" s="31">
        <f t="shared" ca="1" si="182"/>
        <v>1.060994007093822</v>
      </c>
      <c r="P667" s="32" t="str">
        <f t="shared" si="149"/>
        <v/>
      </c>
      <c r="Q667" s="33">
        <f t="shared" ca="1" si="176"/>
        <v>1.060994007093822</v>
      </c>
      <c r="R667" s="8"/>
      <c r="V667" s="32"/>
    </row>
    <row r="668" spans="3:22" x14ac:dyDescent="0.6">
      <c r="C668" s="22" t="s">
        <v>148</v>
      </c>
      <c r="D668" s="23"/>
      <c r="E668" s="23">
        <f t="shared" ref="E668:F668" si="198">E600</f>
        <v>2029</v>
      </c>
      <c r="F668" s="24" t="str">
        <f t="shared" si="198"/>
        <v>Q1</v>
      </c>
      <c r="G668" s="15" t="s">
        <v>157</v>
      </c>
      <c r="J668" s="38"/>
      <c r="K668" s="15"/>
      <c r="N668" s="38"/>
      <c r="O668" s="31">
        <f t="shared" ca="1" si="182"/>
        <v>1.060994007093822</v>
      </c>
      <c r="P668" s="32" t="str">
        <f t="shared" si="149"/>
        <v/>
      </c>
      <c r="Q668" s="33">
        <f t="shared" ca="1" si="176"/>
        <v>1.060994007093822</v>
      </c>
      <c r="R668" s="8"/>
      <c r="V668" s="32"/>
    </row>
    <row r="669" spans="3:22" x14ac:dyDescent="0.6">
      <c r="C669" s="22" t="s">
        <v>148</v>
      </c>
      <c r="D669" s="23"/>
      <c r="E669" s="23">
        <f t="shared" ref="E669:F669" si="199">E601</f>
        <v>2029</v>
      </c>
      <c r="F669" s="24" t="str">
        <f t="shared" si="199"/>
        <v>Q2</v>
      </c>
      <c r="G669" s="15" t="s">
        <v>157</v>
      </c>
      <c r="J669" s="38"/>
      <c r="K669" s="15"/>
      <c r="N669" s="38"/>
      <c r="O669" s="31">
        <f t="shared" ca="1" si="182"/>
        <v>1.060994007093822</v>
      </c>
      <c r="P669" s="32" t="str">
        <f t="shared" si="149"/>
        <v/>
      </c>
      <c r="Q669" s="33">
        <f t="shared" ca="1" si="176"/>
        <v>1.060994007093822</v>
      </c>
      <c r="R669" s="8"/>
      <c r="V669" s="32"/>
    </row>
    <row r="670" spans="3:22" x14ac:dyDescent="0.6">
      <c r="C670" s="22" t="s">
        <v>148</v>
      </c>
      <c r="D670" s="23"/>
      <c r="E670" s="23">
        <f t="shared" ref="E670:F670" si="200">E602</f>
        <v>2029</v>
      </c>
      <c r="F670" s="24" t="str">
        <f t="shared" si="200"/>
        <v>Q3</v>
      </c>
      <c r="G670" s="15" t="s">
        <v>157</v>
      </c>
      <c r="J670" s="38"/>
      <c r="K670" s="15"/>
      <c r="N670" s="38"/>
      <c r="O670" s="31">
        <f t="shared" ca="1" si="182"/>
        <v>1.060994007093822</v>
      </c>
      <c r="P670" s="32" t="str">
        <f t="shared" si="149"/>
        <v/>
      </c>
      <c r="Q670" s="33">
        <f t="shared" ca="1" si="176"/>
        <v>1.060994007093822</v>
      </c>
      <c r="R670" s="8"/>
      <c r="V670" s="32"/>
    </row>
    <row r="671" spans="3:22" x14ac:dyDescent="0.6">
      <c r="C671" s="22" t="s">
        <v>148</v>
      </c>
      <c r="D671" s="23"/>
      <c r="E671" s="23">
        <f t="shared" ref="E671:F671" si="201">E603</f>
        <v>2029</v>
      </c>
      <c r="F671" s="24" t="str">
        <f t="shared" si="201"/>
        <v>Q4</v>
      </c>
      <c r="G671" s="15" t="s">
        <v>157</v>
      </c>
      <c r="J671" s="38"/>
      <c r="K671" s="15"/>
      <c r="N671" s="38"/>
      <c r="O671" s="31">
        <f t="shared" ca="1" si="182"/>
        <v>1.060994007093822</v>
      </c>
      <c r="P671" s="32" t="str">
        <f t="shared" si="149"/>
        <v/>
      </c>
      <c r="Q671" s="33">
        <f t="shared" ca="1" si="176"/>
        <v>1.060994007093822</v>
      </c>
      <c r="R671" s="8"/>
      <c r="V671" s="32"/>
    </row>
    <row r="672" spans="3:22" x14ac:dyDescent="0.6">
      <c r="C672" s="22" t="s">
        <v>148</v>
      </c>
      <c r="D672" s="23"/>
      <c r="E672" s="23">
        <f t="shared" ref="E672:F672" si="202">E604</f>
        <v>2030</v>
      </c>
      <c r="F672" s="24" t="str">
        <f t="shared" si="202"/>
        <v>Q1</v>
      </c>
      <c r="G672" s="15" t="s">
        <v>157</v>
      </c>
      <c r="J672" s="38"/>
      <c r="K672" s="15"/>
      <c r="N672" s="38"/>
      <c r="O672" s="31">
        <f t="shared" ca="1" si="182"/>
        <v>1.060994007093822</v>
      </c>
      <c r="P672" s="32" t="str">
        <f t="shared" si="149"/>
        <v/>
      </c>
      <c r="Q672" s="33">
        <f t="shared" ca="1" si="176"/>
        <v>1.060994007093822</v>
      </c>
      <c r="R672" s="8"/>
      <c r="V672" s="32"/>
    </row>
    <row r="673" spans="2:22" x14ac:dyDescent="0.6">
      <c r="C673" s="22" t="s">
        <v>148</v>
      </c>
      <c r="D673" s="23"/>
      <c r="E673" s="23">
        <f t="shared" ref="E673:F673" si="203">E605</f>
        <v>2030</v>
      </c>
      <c r="F673" s="24" t="str">
        <f t="shared" si="203"/>
        <v>Q2</v>
      </c>
      <c r="G673" s="15" t="s">
        <v>157</v>
      </c>
      <c r="J673" s="38"/>
      <c r="K673" s="15"/>
      <c r="N673" s="38"/>
      <c r="O673" s="31">
        <f t="shared" ca="1" si="182"/>
        <v>1.060994007093822</v>
      </c>
      <c r="P673" s="32" t="str">
        <f t="shared" si="149"/>
        <v/>
      </c>
      <c r="Q673" s="33">
        <f t="shared" ca="1" si="176"/>
        <v>1.060994007093822</v>
      </c>
      <c r="R673" s="8"/>
      <c r="V673" s="32"/>
    </row>
    <row r="674" spans="2:22" x14ac:dyDescent="0.6">
      <c r="C674" s="22" t="s">
        <v>148</v>
      </c>
      <c r="D674" s="23"/>
      <c r="E674" s="23">
        <f t="shared" ref="E674:F674" si="204">E606</f>
        <v>2030</v>
      </c>
      <c r="F674" s="24" t="str">
        <f t="shared" si="204"/>
        <v>Q3</v>
      </c>
      <c r="G674" s="15" t="s">
        <v>157</v>
      </c>
      <c r="J674" s="38"/>
      <c r="K674" s="15"/>
      <c r="N674" s="38"/>
      <c r="O674" s="31">
        <f t="shared" ca="1" si="182"/>
        <v>1.060994007093822</v>
      </c>
      <c r="P674" s="32" t="str">
        <f t="shared" si="149"/>
        <v/>
      </c>
      <c r="Q674" s="33">
        <f t="shared" ca="1" si="176"/>
        <v>1.060994007093822</v>
      </c>
      <c r="R674" s="8"/>
      <c r="V674" s="32"/>
    </row>
    <row r="675" spans="2:22" x14ac:dyDescent="0.6">
      <c r="C675" s="22" t="s">
        <v>148</v>
      </c>
      <c r="D675" s="23"/>
      <c r="E675" s="23">
        <f t="shared" ref="E675:F675" si="205">E607</f>
        <v>2030</v>
      </c>
      <c r="F675" s="24" t="str">
        <f t="shared" si="205"/>
        <v>Q4</v>
      </c>
      <c r="G675" s="15" t="s">
        <v>157</v>
      </c>
      <c r="J675" s="38"/>
      <c r="K675" s="15"/>
      <c r="N675" s="38"/>
      <c r="O675" s="31">
        <f t="shared" ca="1" si="182"/>
        <v>1.060994007093822</v>
      </c>
      <c r="P675" s="32" t="str">
        <f t="shared" si="149"/>
        <v/>
      </c>
      <c r="Q675" s="33">
        <f t="shared" ca="1" si="176"/>
        <v>1.060994007093822</v>
      </c>
      <c r="R675" s="8"/>
      <c r="V675" s="32"/>
    </row>
    <row r="676" spans="2:22" x14ac:dyDescent="0.6">
      <c r="C676" s="22" t="s">
        <v>148</v>
      </c>
      <c r="D676" s="23"/>
      <c r="E676" s="23">
        <f t="shared" ref="E676:F676" si="206">E608</f>
        <v>2031</v>
      </c>
      <c r="F676" s="24" t="str">
        <f t="shared" si="206"/>
        <v>Q1</v>
      </c>
      <c r="G676" s="15" t="s">
        <v>157</v>
      </c>
      <c r="J676" s="38"/>
      <c r="K676" s="15"/>
      <c r="N676" s="38"/>
      <c r="O676" s="31">
        <f t="shared" ca="1" si="182"/>
        <v>1.060994007093822</v>
      </c>
      <c r="P676" s="32" t="str">
        <f t="shared" si="149"/>
        <v/>
      </c>
      <c r="Q676" s="33">
        <f t="shared" ca="1" si="176"/>
        <v>1.060994007093822</v>
      </c>
      <c r="R676" s="8"/>
      <c r="V676" s="32"/>
    </row>
    <row r="677" spans="2:22" x14ac:dyDescent="0.6">
      <c r="C677" s="22" t="s">
        <v>148</v>
      </c>
      <c r="D677" s="23"/>
      <c r="E677" s="23">
        <f t="shared" ref="E677:F677" si="207">E609</f>
        <v>2031</v>
      </c>
      <c r="F677" s="24" t="str">
        <f t="shared" si="207"/>
        <v>Q2</v>
      </c>
      <c r="G677" s="15" t="s">
        <v>157</v>
      </c>
      <c r="J677" s="38"/>
      <c r="K677" s="15"/>
      <c r="N677" s="38"/>
      <c r="O677" s="31">
        <f t="shared" ca="1" si="182"/>
        <v>1.060994007093822</v>
      </c>
      <c r="P677" s="32" t="str">
        <f t="shared" si="149"/>
        <v/>
      </c>
      <c r="Q677" s="33">
        <f t="shared" ca="1" si="176"/>
        <v>1.060994007093822</v>
      </c>
      <c r="R677" s="8"/>
      <c r="V677" s="32"/>
    </row>
    <row r="678" spans="2:22" x14ac:dyDescent="0.6">
      <c r="C678" s="22" t="s">
        <v>148</v>
      </c>
      <c r="D678" s="23"/>
      <c r="E678" s="23">
        <f t="shared" ref="E678:F678" si="208">E610</f>
        <v>2031</v>
      </c>
      <c r="F678" s="24" t="str">
        <f t="shared" si="208"/>
        <v>Q3</v>
      </c>
      <c r="G678" s="15" t="s">
        <v>157</v>
      </c>
      <c r="J678" s="38"/>
      <c r="K678" s="15"/>
      <c r="N678" s="38"/>
      <c r="O678" s="31">
        <f t="shared" ca="1" si="182"/>
        <v>1.060994007093822</v>
      </c>
      <c r="P678" s="32" t="str">
        <f t="shared" si="149"/>
        <v/>
      </c>
      <c r="Q678" s="33">
        <f t="shared" ca="1" si="176"/>
        <v>1.060994007093822</v>
      </c>
      <c r="R678" s="8"/>
      <c r="V678" s="32"/>
    </row>
    <row r="679" spans="2:22" x14ac:dyDescent="0.6">
      <c r="C679" s="22" t="s">
        <v>148</v>
      </c>
      <c r="D679" s="23"/>
      <c r="E679" s="23">
        <f t="shared" ref="E679:F679" si="209">E611</f>
        <v>2031</v>
      </c>
      <c r="F679" s="24" t="str">
        <f t="shared" si="209"/>
        <v>Q4</v>
      </c>
      <c r="G679" s="15" t="s">
        <v>157</v>
      </c>
      <c r="J679" s="38"/>
      <c r="K679" s="15"/>
      <c r="N679" s="38"/>
      <c r="O679" s="31">
        <f t="shared" ca="1" si="182"/>
        <v>1.060994007093822</v>
      </c>
      <c r="P679" s="32" t="str">
        <f t="shared" si="149"/>
        <v/>
      </c>
      <c r="Q679" s="33">
        <f t="shared" ca="1" si="176"/>
        <v>1.060994007093822</v>
      </c>
      <c r="R679" s="8"/>
      <c r="V679" s="32"/>
    </row>
    <row r="680" spans="2:22" x14ac:dyDescent="0.6">
      <c r="C680" s="22" t="s">
        <v>148</v>
      </c>
      <c r="D680" s="23"/>
      <c r="E680" s="23">
        <f t="shared" ref="E680:F680" si="210">E612</f>
        <v>2032</v>
      </c>
      <c r="F680" s="24" t="str">
        <f t="shared" si="210"/>
        <v>Q1</v>
      </c>
      <c r="G680" s="15" t="s">
        <v>157</v>
      </c>
      <c r="J680" s="38"/>
      <c r="K680" s="15"/>
      <c r="N680" s="38"/>
      <c r="O680" s="31">
        <f t="shared" ca="1" si="182"/>
        <v>1.060994007093822</v>
      </c>
      <c r="P680" s="32" t="str">
        <f t="shared" si="149"/>
        <v/>
      </c>
      <c r="Q680" s="33">
        <f t="shared" ca="1" si="176"/>
        <v>1.060994007093822</v>
      </c>
      <c r="R680" s="8"/>
      <c r="V680" s="32"/>
    </row>
    <row r="681" spans="2:22" x14ac:dyDescent="0.6">
      <c r="C681" s="22" t="s">
        <v>148</v>
      </c>
      <c r="D681" s="23"/>
      <c r="E681" s="23">
        <f t="shared" ref="E681:F681" si="211">E613</f>
        <v>2032</v>
      </c>
      <c r="F681" s="24" t="str">
        <f t="shared" si="211"/>
        <v>Q2</v>
      </c>
      <c r="G681" s="15" t="s">
        <v>157</v>
      </c>
      <c r="J681" s="38"/>
      <c r="K681" s="15"/>
      <c r="N681" s="38"/>
      <c r="O681" s="31">
        <f t="shared" ca="1" si="182"/>
        <v>1.060994007093822</v>
      </c>
      <c r="P681" s="32" t="str">
        <f t="shared" si="149"/>
        <v/>
      </c>
      <c r="Q681" s="33">
        <f t="shared" ca="1" si="176"/>
        <v>1.060994007093822</v>
      </c>
      <c r="R681" s="8"/>
      <c r="V681" s="32"/>
    </row>
    <row r="682" spans="2:22" x14ac:dyDescent="0.6">
      <c r="C682" s="22" t="s">
        <v>148</v>
      </c>
      <c r="D682" s="23"/>
      <c r="E682" s="23">
        <f t="shared" ref="E682:F682" si="212">E614</f>
        <v>2032</v>
      </c>
      <c r="F682" s="24" t="str">
        <f t="shared" si="212"/>
        <v>Q3</v>
      </c>
      <c r="G682" s="15" t="s">
        <v>157</v>
      </c>
      <c r="J682" s="38"/>
      <c r="K682" s="15"/>
      <c r="N682" s="38"/>
      <c r="O682" s="31">
        <f t="shared" ca="1" si="182"/>
        <v>1.060994007093822</v>
      </c>
      <c r="P682" s="32" t="str">
        <f t="shared" si="149"/>
        <v/>
      </c>
      <c r="Q682" s="33">
        <f t="shared" ca="1" si="176"/>
        <v>1.060994007093822</v>
      </c>
      <c r="R682" s="8"/>
      <c r="V682" s="32"/>
    </row>
    <row r="683" spans="2:22" x14ac:dyDescent="0.6">
      <c r="C683" s="22" t="s">
        <v>148</v>
      </c>
      <c r="D683" s="23"/>
      <c r="E683" s="23">
        <f t="shared" ref="E683:F683" si="213">E615</f>
        <v>2032</v>
      </c>
      <c r="F683" s="24" t="str">
        <f t="shared" si="213"/>
        <v>Q4</v>
      </c>
      <c r="G683" s="15" t="s">
        <v>157</v>
      </c>
      <c r="J683" s="38"/>
      <c r="K683" s="15"/>
      <c r="N683" s="38"/>
      <c r="O683" s="31">
        <f t="shared" ca="1" si="182"/>
        <v>1.060994007093822</v>
      </c>
      <c r="P683" s="32" t="str">
        <f t="shared" si="149"/>
        <v/>
      </c>
      <c r="Q683" s="33">
        <f t="shared" ca="1" si="176"/>
        <v>1.060994007093822</v>
      </c>
      <c r="R683" s="8"/>
      <c r="V683" s="32"/>
    </row>
    <row r="684" spans="2:22" x14ac:dyDescent="0.6">
      <c r="C684" s="22" t="s">
        <v>148</v>
      </c>
      <c r="D684" s="23"/>
      <c r="E684" s="23">
        <f t="shared" ref="E684:F684" si="214">E616</f>
        <v>2033</v>
      </c>
      <c r="F684" s="24" t="str">
        <f t="shared" si="214"/>
        <v>Q1</v>
      </c>
      <c r="G684" s="15" t="s">
        <v>157</v>
      </c>
      <c r="J684" s="38"/>
      <c r="K684" s="15"/>
      <c r="N684" s="38"/>
      <c r="O684" s="31">
        <f t="shared" ca="1" si="182"/>
        <v>1.060994007093822</v>
      </c>
      <c r="P684" s="32" t="str">
        <f t="shared" si="149"/>
        <v/>
      </c>
      <c r="Q684" s="33">
        <f t="shared" ca="1" si="176"/>
        <v>1.060994007093822</v>
      </c>
      <c r="R684" s="8"/>
      <c r="V684" s="32"/>
    </row>
    <row r="685" spans="2:22" x14ac:dyDescent="0.6">
      <c r="C685" s="22" t="s">
        <v>148</v>
      </c>
      <c r="D685" s="23"/>
      <c r="E685" s="23">
        <f t="shared" ref="E685:F685" si="215">E617</f>
        <v>2033</v>
      </c>
      <c r="F685" s="24" t="str">
        <f t="shared" si="215"/>
        <v>Q2</v>
      </c>
      <c r="G685" s="15" t="s">
        <v>157</v>
      </c>
      <c r="J685" s="38"/>
      <c r="K685" s="15"/>
      <c r="N685" s="38"/>
      <c r="O685" s="31">
        <f t="shared" ca="1" si="182"/>
        <v>1.060994007093822</v>
      </c>
      <c r="P685" s="32" t="str">
        <f t="shared" ref="P685:P687" si="216">IF(N685 = "", "", AVERAGEIFS($O$348:$O$483, $E$348:$E$483, $E685, $F$348:$F$483, $F685))</f>
        <v/>
      </c>
      <c r="Q685" s="33">
        <f t="shared" ca="1" si="176"/>
        <v>1.060994007093822</v>
      </c>
      <c r="R685" s="8"/>
      <c r="V685" s="32"/>
    </row>
    <row r="686" spans="2:22" x14ac:dyDescent="0.6">
      <c r="C686" s="22" t="s">
        <v>148</v>
      </c>
      <c r="D686" s="23"/>
      <c r="E686" s="23">
        <f t="shared" ref="E686:F686" si="217">E618</f>
        <v>2033</v>
      </c>
      <c r="F686" s="24" t="str">
        <f t="shared" si="217"/>
        <v>Q3</v>
      </c>
      <c r="G686" s="15" t="s">
        <v>157</v>
      </c>
      <c r="J686" s="38"/>
      <c r="K686" s="15"/>
      <c r="N686" s="38"/>
      <c r="O686" s="31">
        <f t="shared" ca="1" si="182"/>
        <v>1.060994007093822</v>
      </c>
      <c r="P686" s="32" t="str">
        <f t="shared" si="216"/>
        <v/>
      </c>
      <c r="Q686" s="33">
        <f t="shared" ca="1" si="176"/>
        <v>1.060994007093822</v>
      </c>
      <c r="R686" s="8"/>
      <c r="V686" s="32"/>
    </row>
    <row r="687" spans="2:22" x14ac:dyDescent="0.6">
      <c r="C687" s="25" t="s">
        <v>148</v>
      </c>
      <c r="D687" s="20"/>
      <c r="E687" s="20">
        <f>E619</f>
        <v>2033</v>
      </c>
      <c r="F687" s="26" t="str">
        <f t="shared" ref="F687" si="218">F619</f>
        <v>Q4</v>
      </c>
      <c r="G687" s="12" t="s">
        <v>157</v>
      </c>
      <c r="H687" s="16"/>
      <c r="I687" s="16"/>
      <c r="J687" s="39"/>
      <c r="K687" s="12"/>
      <c r="L687" s="16"/>
      <c r="M687" s="16"/>
      <c r="N687" s="39"/>
      <c r="O687" s="34">
        <f t="shared" ca="1" si="182"/>
        <v>1.060994007093822</v>
      </c>
      <c r="P687" s="21" t="str">
        <f t="shared" si="216"/>
        <v/>
      </c>
      <c r="Q687" s="35">
        <f t="shared" ca="1" si="176"/>
        <v>1.060994007093822</v>
      </c>
      <c r="R687" s="8"/>
      <c r="V687" s="32"/>
    </row>
    <row r="688" spans="2:22" x14ac:dyDescent="0.6">
      <c r="B688" s="5">
        <f>INDEX('Fixed inputs'!$I$8:$I$19,MATCH(F688,'Fixed inputs'!$J$8:$J$19,0))</f>
        <v>1</v>
      </c>
      <c r="C688" s="22" t="s">
        <v>64</v>
      </c>
      <c r="D688" s="23" t="s">
        <v>33</v>
      </c>
      <c r="E688" s="23">
        <v>2017</v>
      </c>
      <c r="F688" s="24" t="s">
        <v>124</v>
      </c>
      <c r="G688" s="15" t="s">
        <v>102</v>
      </c>
      <c r="H688" s="5" t="s">
        <v>90</v>
      </c>
      <c r="I688" s="5" t="s">
        <v>65</v>
      </c>
      <c r="J688" s="125">
        <v>18.021947795772004</v>
      </c>
      <c r="K688" s="15"/>
      <c r="N688" s="38"/>
      <c r="O688" s="31">
        <f ca="1">J688/'Fixed inputs'!$D$85*(1/INDIRECT($H688))</f>
        <v>5.0060966099366677</v>
      </c>
      <c r="P688" s="32" t="str">
        <f>IF(L688="","",N688*INDEX(rngFXtoEUr,MATCH(L688,rngCurrencies,0))/INDEX('Fixed inputs'!$D$81:$D$85,MATCH($C688,'Fixed inputs'!$B$81:$B$85,0)))</f>
        <v/>
      </c>
      <c r="Q688" s="146">
        <f t="shared" ca="1" si="176"/>
        <v>5.0060966099366677</v>
      </c>
      <c r="R688" s="8"/>
      <c r="V688" s="32"/>
    </row>
    <row r="689" spans="2:22" x14ac:dyDescent="0.6">
      <c r="B689" s="5">
        <f>INDEX('Fixed inputs'!$I$8:$I$19,MATCH(F689,'Fixed inputs'!$J$8:$J$19,0))</f>
        <v>2</v>
      </c>
      <c r="C689" s="22" t="s">
        <v>64</v>
      </c>
      <c r="D689" s="23" t="s">
        <v>33</v>
      </c>
      <c r="E689" s="23">
        <v>2017</v>
      </c>
      <c r="F689" s="24" t="s">
        <v>125</v>
      </c>
      <c r="G689" s="15" t="s">
        <v>102</v>
      </c>
      <c r="H689" s="5" t="s">
        <v>90</v>
      </c>
      <c r="I689" s="5" t="s">
        <v>65</v>
      </c>
      <c r="J689" s="125">
        <v>20.596505514085504</v>
      </c>
      <c r="K689" s="15"/>
      <c r="N689" s="38"/>
      <c r="O689" s="31">
        <f ca="1">J689/'Fixed inputs'!$D$85*(1/INDIRECT($H689))</f>
        <v>5.7212515316904176</v>
      </c>
      <c r="P689" s="32" t="str">
        <f>IF(L689="","",N689*INDEX(rngFXtoEUr,MATCH(L689,rngCurrencies,0))/INDEX('Fixed inputs'!$D$81:$D$85,MATCH($C689,'Fixed inputs'!$B$81:$B$85,0)))</f>
        <v/>
      </c>
      <c r="Q689" s="146">
        <f t="shared" ca="1" si="176"/>
        <v>5.7212515316904176</v>
      </c>
      <c r="R689" s="8"/>
      <c r="V689" s="32"/>
    </row>
    <row r="690" spans="2:22" x14ac:dyDescent="0.6">
      <c r="B690" s="5">
        <f>INDEX('Fixed inputs'!$I$8:$I$19,MATCH(F690,'Fixed inputs'!$J$8:$J$19,0))</f>
        <v>3</v>
      </c>
      <c r="C690" s="22" t="s">
        <v>64</v>
      </c>
      <c r="D690" s="23" t="s">
        <v>33</v>
      </c>
      <c r="E690" s="23">
        <v>2017</v>
      </c>
      <c r="F690" s="24" t="s">
        <v>126</v>
      </c>
      <c r="G690" s="15" t="s">
        <v>102</v>
      </c>
      <c r="H690" s="5" t="s">
        <v>90</v>
      </c>
      <c r="I690" s="5" t="s">
        <v>65</v>
      </c>
      <c r="J690" s="125">
        <v>15.447381323943</v>
      </c>
      <c r="K690" s="15"/>
      <c r="N690" s="38"/>
      <c r="O690" s="31">
        <f ca="1">J690/'Fixed inputs'!$D$85*(1/INDIRECT($H690))</f>
        <v>4.2909392566508338</v>
      </c>
      <c r="P690" s="32" t="str">
        <f>IF(L690="","",N690*INDEX(rngFXtoEUr,MATCH(L690,rngCurrencies,0))/INDEX('Fixed inputs'!$D$81:$D$85,MATCH($C690,'Fixed inputs'!$B$81:$B$85,0)))</f>
        <v/>
      </c>
      <c r="Q690" s="146">
        <f t="shared" ca="1" si="176"/>
        <v>4.2909392566508338</v>
      </c>
      <c r="R690" s="8"/>
      <c r="V690" s="32"/>
    </row>
    <row r="691" spans="2:22" x14ac:dyDescent="0.6">
      <c r="B691" s="5">
        <f>INDEX('Fixed inputs'!$I$8:$I$19,MATCH(F691,'Fixed inputs'!$J$8:$J$19,0))</f>
        <v>4</v>
      </c>
      <c r="C691" s="22" t="s">
        <v>64</v>
      </c>
      <c r="D691" s="23" t="s">
        <v>33</v>
      </c>
      <c r="E691" s="23">
        <v>2017</v>
      </c>
      <c r="F691" s="24" t="s">
        <v>127</v>
      </c>
      <c r="G691" s="15" t="s">
        <v>102</v>
      </c>
      <c r="H691" s="5" t="s">
        <v>90</v>
      </c>
      <c r="I691" s="5" t="s">
        <v>65</v>
      </c>
      <c r="J691" s="125">
        <v>5.7927701848574999</v>
      </c>
      <c r="K691" s="15"/>
      <c r="N691" s="38"/>
      <c r="O691" s="31">
        <f ca="1">J691/'Fixed inputs'!$D$85*(1/INDIRECT($H691))</f>
        <v>1.6091028291270832</v>
      </c>
      <c r="P691" s="32" t="str">
        <f>IF(L691="","",N691*INDEX(rngFXtoEUr,MATCH(L691,rngCurrencies,0))/INDEX('Fixed inputs'!$D$81:$D$85,MATCH($C691,'Fixed inputs'!$B$81:$B$85,0)))</f>
        <v/>
      </c>
      <c r="Q691" s="146">
        <f t="shared" ca="1" si="176"/>
        <v>1.6091028291270832</v>
      </c>
      <c r="R691" s="8"/>
      <c r="V691" s="32"/>
    </row>
    <row r="692" spans="2:22" x14ac:dyDescent="0.6">
      <c r="B692" s="5">
        <f>INDEX('Fixed inputs'!$I$8:$I$19,MATCH(F692,'Fixed inputs'!$J$8:$J$19,0))</f>
        <v>5</v>
      </c>
      <c r="C692" s="22" t="s">
        <v>64</v>
      </c>
      <c r="D692" s="23" t="s">
        <v>33</v>
      </c>
      <c r="E692" s="23">
        <v>2017</v>
      </c>
      <c r="F692" s="24" t="s">
        <v>128</v>
      </c>
      <c r="G692" s="15" t="s">
        <v>102</v>
      </c>
      <c r="H692" s="5" t="s">
        <v>90</v>
      </c>
      <c r="I692" s="5" t="s">
        <v>65</v>
      </c>
      <c r="J692" s="125">
        <v>0.43767577500000004</v>
      </c>
      <c r="K692" s="15"/>
      <c r="N692" s="38"/>
      <c r="O692" s="31">
        <f ca="1">J692/'Fixed inputs'!$D$85*(1/INDIRECT($H692))</f>
        <v>0.12157660416666667</v>
      </c>
      <c r="P692" s="32" t="str">
        <f>IF(L692="","",N692*INDEX(rngFXtoEUr,MATCH(L692,rngCurrencies,0))/INDEX('Fixed inputs'!$D$81:$D$85,MATCH($C692,'Fixed inputs'!$B$81:$B$85,0)))</f>
        <v/>
      </c>
      <c r="Q692" s="146">
        <f t="shared" ca="1" si="176"/>
        <v>0.12157660416666667</v>
      </c>
      <c r="R692" s="8"/>
      <c r="V692" s="32"/>
    </row>
    <row r="693" spans="2:22" x14ac:dyDescent="0.6">
      <c r="B693" s="5">
        <f>INDEX('Fixed inputs'!$I$8:$I$19,MATCH(F693,'Fixed inputs'!$J$8:$J$19,0))</f>
        <v>6</v>
      </c>
      <c r="C693" s="22" t="s">
        <v>64</v>
      </c>
      <c r="D693" s="23" t="s">
        <v>33</v>
      </c>
      <c r="E693" s="23">
        <v>2017</v>
      </c>
      <c r="F693" s="24" t="s">
        <v>129</v>
      </c>
      <c r="G693" s="15" t="s">
        <v>102</v>
      </c>
      <c r="H693" s="5" t="s">
        <v>90</v>
      </c>
      <c r="I693" s="5" t="s">
        <v>65</v>
      </c>
      <c r="J693" s="125">
        <v>0.43767577500000004</v>
      </c>
      <c r="K693" s="15"/>
      <c r="N693" s="38"/>
      <c r="O693" s="31">
        <f ca="1">J693/'Fixed inputs'!$D$85*(1/INDIRECT($H693))</f>
        <v>0.12157660416666667</v>
      </c>
      <c r="P693" s="32" t="str">
        <f>IF(L693="","",N693*INDEX(rngFXtoEUr,MATCH(L693,rngCurrencies,0))/INDEX('Fixed inputs'!$D$81:$D$85,MATCH($C693,'Fixed inputs'!$B$81:$B$85,0)))</f>
        <v/>
      </c>
      <c r="Q693" s="146">
        <f t="shared" ca="1" si="176"/>
        <v>0.12157660416666667</v>
      </c>
      <c r="R693" s="8"/>
      <c r="V693" s="32"/>
    </row>
    <row r="694" spans="2:22" x14ac:dyDescent="0.6">
      <c r="B694" s="5">
        <f>INDEX('Fixed inputs'!$I$8:$I$19,MATCH(F694,'Fixed inputs'!$J$8:$J$19,0))</f>
        <v>7</v>
      </c>
      <c r="C694" s="22" t="s">
        <v>64</v>
      </c>
      <c r="D694" s="23" t="s">
        <v>33</v>
      </c>
      <c r="E694" s="23">
        <v>2017</v>
      </c>
      <c r="F694" s="24" t="s">
        <v>130</v>
      </c>
      <c r="G694" s="15" t="s">
        <v>102</v>
      </c>
      <c r="H694" s="5" t="s">
        <v>90</v>
      </c>
      <c r="I694" s="5" t="s">
        <v>65</v>
      </c>
      <c r="J694" s="125">
        <v>0.43767577500000004</v>
      </c>
      <c r="K694" s="15"/>
      <c r="N694" s="38"/>
      <c r="O694" s="31">
        <f ca="1">J694/'Fixed inputs'!$D$85*(1/INDIRECT($H694))</f>
        <v>0.12157660416666667</v>
      </c>
      <c r="P694" s="32" t="str">
        <f>IF(L694="","",N694*INDEX(rngFXtoEUr,MATCH(L694,rngCurrencies,0))/INDEX('Fixed inputs'!$D$81:$D$85,MATCH($C694,'Fixed inputs'!$B$81:$B$85,0)))</f>
        <v/>
      </c>
      <c r="Q694" s="146">
        <f t="shared" ca="1" si="176"/>
        <v>0.12157660416666667</v>
      </c>
      <c r="R694" s="8"/>
      <c r="V694" s="32"/>
    </row>
    <row r="695" spans="2:22" x14ac:dyDescent="0.6">
      <c r="B695" s="5">
        <f>INDEX('Fixed inputs'!$I$8:$I$19,MATCH(F695,'Fixed inputs'!$J$8:$J$19,0))</f>
        <v>8</v>
      </c>
      <c r="C695" s="22" t="s">
        <v>64</v>
      </c>
      <c r="D695" s="23" t="s">
        <v>33</v>
      </c>
      <c r="E695" s="23">
        <v>2017</v>
      </c>
      <c r="F695" s="24" t="s">
        <v>131</v>
      </c>
      <c r="G695" s="15" t="s">
        <v>102</v>
      </c>
      <c r="H695" s="5" t="s">
        <v>90</v>
      </c>
      <c r="I695" s="5" t="s">
        <v>65</v>
      </c>
      <c r="J695" s="125">
        <v>0.43767577500000004</v>
      </c>
      <c r="K695" s="15"/>
      <c r="N695" s="38"/>
      <c r="O695" s="31">
        <f ca="1">J695/'Fixed inputs'!$D$85*(1/INDIRECT($H695))</f>
        <v>0.12157660416666667</v>
      </c>
      <c r="P695" s="32" t="str">
        <f>IF(L695="","",N695*INDEX(rngFXtoEUr,MATCH(L695,rngCurrencies,0))/INDEX('Fixed inputs'!$D$81:$D$85,MATCH($C695,'Fixed inputs'!$B$81:$B$85,0)))</f>
        <v/>
      </c>
      <c r="Q695" s="146">
        <f t="shared" ca="1" si="176"/>
        <v>0.12157660416666667</v>
      </c>
      <c r="R695" s="8"/>
      <c r="V695" s="32"/>
    </row>
    <row r="696" spans="2:22" x14ac:dyDescent="0.6">
      <c r="B696" s="5">
        <f>INDEX('Fixed inputs'!$I$8:$I$19,MATCH(F696,'Fixed inputs'!$J$8:$J$19,0))</f>
        <v>9</v>
      </c>
      <c r="C696" s="22" t="s">
        <v>64</v>
      </c>
      <c r="D696" s="23" t="s">
        <v>33</v>
      </c>
      <c r="E696" s="23">
        <v>2017</v>
      </c>
      <c r="F696" s="24" t="s">
        <v>132</v>
      </c>
      <c r="G696" s="15" t="s">
        <v>102</v>
      </c>
      <c r="H696" s="5" t="s">
        <v>90</v>
      </c>
      <c r="I696" s="5" t="s">
        <v>65</v>
      </c>
      <c r="J696" s="125">
        <v>0.43767577500000004</v>
      </c>
      <c r="K696" s="15"/>
      <c r="N696" s="38"/>
      <c r="O696" s="31">
        <f ca="1">J696/'Fixed inputs'!$D$85*(1/INDIRECT($H696))</f>
        <v>0.12157660416666667</v>
      </c>
      <c r="P696" s="32" t="str">
        <f>IF(L696="","",N696*INDEX(rngFXtoEUr,MATCH(L696,rngCurrencies,0))/INDEX('Fixed inputs'!$D$81:$D$85,MATCH($C696,'Fixed inputs'!$B$81:$B$85,0)))</f>
        <v/>
      </c>
      <c r="Q696" s="146">
        <f t="shared" ca="1" si="176"/>
        <v>0.12157660416666667</v>
      </c>
      <c r="R696" s="8"/>
      <c r="V696" s="32"/>
    </row>
    <row r="697" spans="2:22" x14ac:dyDescent="0.6">
      <c r="B697" s="5">
        <f>INDEX('Fixed inputs'!$I$8:$I$19,MATCH(F697,'Fixed inputs'!$J$8:$J$19,0))</f>
        <v>10</v>
      </c>
      <c r="C697" s="22" t="s">
        <v>64</v>
      </c>
      <c r="D697" s="23" t="s">
        <v>33</v>
      </c>
      <c r="E697" s="23">
        <v>2017</v>
      </c>
      <c r="F697" s="24" t="s">
        <v>133</v>
      </c>
      <c r="G697" s="15" t="s">
        <v>102</v>
      </c>
      <c r="H697" s="5" t="s">
        <v>90</v>
      </c>
      <c r="I697" s="5" t="s">
        <v>65</v>
      </c>
      <c r="J697" s="125">
        <v>5.5919255529461998</v>
      </c>
      <c r="K697" s="15"/>
      <c r="N697" s="38"/>
      <c r="O697" s="31">
        <f ca="1">J697/'Fixed inputs'!$D$85*(1/INDIRECT($H697))</f>
        <v>1.5533126535961665</v>
      </c>
      <c r="P697" s="32" t="str">
        <f>IF(L697="","",N697*INDEX(rngFXtoEUr,MATCH(L697,rngCurrencies,0))/INDEX('Fixed inputs'!$D$81:$D$85,MATCH($C697,'Fixed inputs'!$B$81:$B$85,0)))</f>
        <v/>
      </c>
      <c r="Q697" s="146">
        <f t="shared" ca="1" si="176"/>
        <v>1.5533126535961665</v>
      </c>
      <c r="R697" s="8"/>
      <c r="V697" s="32"/>
    </row>
    <row r="698" spans="2:22" x14ac:dyDescent="0.6">
      <c r="B698" s="5">
        <f>INDEX('Fixed inputs'!$I$8:$I$19,MATCH(F698,'Fixed inputs'!$J$8:$J$19,0))</f>
        <v>11</v>
      </c>
      <c r="C698" s="22" t="s">
        <v>64</v>
      </c>
      <c r="D698" s="23" t="s">
        <v>33</v>
      </c>
      <c r="E698" s="23">
        <v>2017</v>
      </c>
      <c r="F698" s="24" t="s">
        <v>134</v>
      </c>
      <c r="G698" s="15" t="s">
        <v>102</v>
      </c>
      <c r="H698" s="5" t="s">
        <v>90</v>
      </c>
      <c r="I698" s="5" t="s">
        <v>65</v>
      </c>
      <c r="J698" s="125">
        <v>5.5919255529461998</v>
      </c>
      <c r="K698" s="15"/>
      <c r="N698" s="38"/>
      <c r="O698" s="31">
        <f ca="1">J698/'Fixed inputs'!$D$85*(1/INDIRECT($H698))</f>
        <v>1.5533126535961665</v>
      </c>
      <c r="P698" s="32" t="str">
        <f>IF(L698="","",N698*INDEX(rngFXtoEUr,MATCH(L698,rngCurrencies,0))/INDEX('Fixed inputs'!$D$81:$D$85,MATCH($C698,'Fixed inputs'!$B$81:$B$85,0)))</f>
        <v/>
      </c>
      <c r="Q698" s="146">
        <f t="shared" ca="1" si="176"/>
        <v>1.5533126535961665</v>
      </c>
      <c r="R698" s="8"/>
      <c r="V698" s="32"/>
    </row>
    <row r="699" spans="2:22" x14ac:dyDescent="0.6">
      <c r="B699" s="5">
        <f>INDEX('Fixed inputs'!$I$8:$I$19,MATCH(F699,'Fixed inputs'!$J$8:$J$19,0))</f>
        <v>12</v>
      </c>
      <c r="C699" s="22" t="s">
        <v>64</v>
      </c>
      <c r="D699" s="23" t="s">
        <v>33</v>
      </c>
      <c r="E699" s="23">
        <v>2017</v>
      </c>
      <c r="F699" s="24" t="s">
        <v>135</v>
      </c>
      <c r="G699" s="15" t="s">
        <v>102</v>
      </c>
      <c r="H699" s="5" t="s">
        <v>90</v>
      </c>
      <c r="I699" s="5" t="s">
        <v>65</v>
      </c>
      <c r="J699" s="125">
        <v>9.9412000441246793</v>
      </c>
      <c r="K699" s="15"/>
      <c r="N699" s="38"/>
      <c r="O699" s="31">
        <f ca="1">J699/'Fixed inputs'!$D$85*(1/INDIRECT($H699))</f>
        <v>2.7614444567012999</v>
      </c>
      <c r="P699" s="32" t="str">
        <f>IF(L699="","",N699*INDEX(rngFXtoEUr,MATCH(L699,rngCurrencies,0))/INDEX('Fixed inputs'!$D$81:$D$85,MATCH($C699,'Fixed inputs'!$B$81:$B$85,0)))</f>
        <v/>
      </c>
      <c r="Q699" s="146">
        <f t="shared" ca="1" si="176"/>
        <v>2.7614444567012999</v>
      </c>
      <c r="R699" s="8"/>
      <c r="V699" s="32"/>
    </row>
    <row r="700" spans="2:22" x14ac:dyDescent="0.6">
      <c r="B700" s="5">
        <f>INDEX('Fixed inputs'!$I$8:$I$19,MATCH(F700,'Fixed inputs'!$J$8:$J$19,0))</f>
        <v>1</v>
      </c>
      <c r="C700" s="22" t="s">
        <v>64</v>
      </c>
      <c r="D700" s="23" t="s">
        <v>33</v>
      </c>
      <c r="E700" s="23">
        <v>2018</v>
      </c>
      <c r="F700" s="24" t="s">
        <v>124</v>
      </c>
      <c r="G700" s="15" t="s">
        <v>102</v>
      </c>
      <c r="H700" s="5" t="s">
        <v>90</v>
      </c>
      <c r="I700" s="5" t="s">
        <v>65</v>
      </c>
      <c r="J700" s="125">
        <v>17.397097964713922</v>
      </c>
      <c r="K700" s="15"/>
      <c r="N700" s="38"/>
      <c r="O700" s="31">
        <f ca="1">J700/'Fixed inputs'!$D$85*(1/INDIRECT($H700))</f>
        <v>4.8325272124205334</v>
      </c>
      <c r="P700" s="32" t="str">
        <f>IF(L700="","",N700*INDEX(rngFXtoEUr,MATCH(L700,rngCurrencies,0))/INDEX('Fixed inputs'!$D$81:$D$85,MATCH($C700,'Fixed inputs'!$B$81:$B$85,0)))</f>
        <v/>
      </c>
      <c r="Q700" s="146">
        <f t="shared" ca="1" si="176"/>
        <v>4.8325272124205334</v>
      </c>
      <c r="R700" s="8"/>
      <c r="V700" s="32"/>
    </row>
    <row r="701" spans="2:22" x14ac:dyDescent="0.6">
      <c r="B701" s="5">
        <f>INDEX('Fixed inputs'!$I$8:$I$19,MATCH(F701,'Fixed inputs'!$J$8:$J$19,0))</f>
        <v>2</v>
      </c>
      <c r="C701" s="22" t="s">
        <v>64</v>
      </c>
      <c r="D701" s="23" t="s">
        <v>33</v>
      </c>
      <c r="E701" s="23">
        <v>2018</v>
      </c>
      <c r="F701" s="24" t="s">
        <v>125</v>
      </c>
      <c r="G701" s="15" t="s">
        <v>102</v>
      </c>
      <c r="H701" s="5" t="s">
        <v>90</v>
      </c>
      <c r="I701" s="5" t="s">
        <v>65</v>
      </c>
      <c r="J701" s="125">
        <v>19.882391638232281</v>
      </c>
      <c r="K701" s="15"/>
      <c r="N701" s="38"/>
      <c r="O701" s="31">
        <f ca="1">J701/'Fixed inputs'!$D$85*(1/INDIRECT($H701))</f>
        <v>5.5228865661756332</v>
      </c>
      <c r="P701" s="32" t="str">
        <f>IF(L701="","",N701*INDEX(rngFXtoEUr,MATCH(L701,rngCurrencies,0))/INDEX('Fixed inputs'!$D$81:$D$85,MATCH($C701,'Fixed inputs'!$B$81:$B$85,0)))</f>
        <v/>
      </c>
      <c r="Q701" s="146">
        <f t="shared" ca="1" si="176"/>
        <v>5.5228865661756332</v>
      </c>
      <c r="R701" s="8"/>
      <c r="V701" s="32"/>
    </row>
    <row r="702" spans="2:22" x14ac:dyDescent="0.6">
      <c r="B702" s="5">
        <f>INDEX('Fixed inputs'!$I$8:$I$19,MATCH(F702,'Fixed inputs'!$J$8:$J$19,0))</f>
        <v>3</v>
      </c>
      <c r="C702" s="22" t="s">
        <v>64</v>
      </c>
      <c r="D702" s="23" t="s">
        <v>33</v>
      </c>
      <c r="E702" s="23">
        <v>2018</v>
      </c>
      <c r="F702" s="24" t="s">
        <v>126</v>
      </c>
      <c r="G702" s="15" t="s">
        <v>102</v>
      </c>
      <c r="H702" s="5" t="s">
        <v>90</v>
      </c>
      <c r="I702" s="5" t="s">
        <v>65</v>
      </c>
      <c r="J702" s="125">
        <v>14.911795841178479</v>
      </c>
      <c r="K702" s="15"/>
      <c r="N702" s="38"/>
      <c r="O702" s="31">
        <f ca="1">J702/'Fixed inputs'!$D$85*(1/INDIRECT($H702))</f>
        <v>4.1421655114384661</v>
      </c>
      <c r="P702" s="32" t="str">
        <f>IF(L702="","",N702*INDEX(rngFXtoEUr,MATCH(L702,rngCurrencies,0))/INDEX('Fixed inputs'!$D$81:$D$85,MATCH($C702,'Fixed inputs'!$B$81:$B$85,0)))</f>
        <v/>
      </c>
      <c r="Q702" s="146">
        <f t="shared" ca="1" si="176"/>
        <v>4.1421655114384661</v>
      </c>
      <c r="R702" s="8"/>
      <c r="V702" s="32"/>
    </row>
    <row r="703" spans="2:22" x14ac:dyDescent="0.6">
      <c r="B703" s="5">
        <f>INDEX('Fixed inputs'!$I$8:$I$19,MATCH(F703,'Fixed inputs'!$J$8:$J$19,0))</f>
        <v>4</v>
      </c>
      <c r="C703" s="22" t="s">
        <v>64</v>
      </c>
      <c r="D703" s="23" t="s">
        <v>33</v>
      </c>
      <c r="E703" s="23">
        <v>2018</v>
      </c>
      <c r="F703" s="24" t="s">
        <v>127</v>
      </c>
      <c r="G703" s="15" t="s">
        <v>102</v>
      </c>
      <c r="H703" s="5" t="s">
        <v>90</v>
      </c>
      <c r="I703" s="5" t="s">
        <v>65</v>
      </c>
      <c r="J703" s="125">
        <v>5.5919255529461998</v>
      </c>
      <c r="K703" s="15"/>
      <c r="N703" s="38"/>
      <c r="O703" s="31">
        <f ca="1">J703/'Fixed inputs'!$D$85*(1/INDIRECT($H703))</f>
        <v>1.5533126535961665</v>
      </c>
      <c r="P703" s="32" t="str">
        <f>IF(L703="","",N703*INDEX(rngFXtoEUr,MATCH(L703,rngCurrencies,0))/INDEX('Fixed inputs'!$D$81:$D$85,MATCH($C703,'Fixed inputs'!$B$81:$B$85,0)))</f>
        <v/>
      </c>
      <c r="Q703" s="146">
        <f t="shared" ca="1" si="176"/>
        <v>1.5533126535961665</v>
      </c>
      <c r="R703" s="8"/>
      <c r="V703" s="32"/>
    </row>
    <row r="704" spans="2:22" x14ac:dyDescent="0.6">
      <c r="B704" s="5">
        <f>INDEX('Fixed inputs'!$I$8:$I$19,MATCH(F704,'Fixed inputs'!$J$8:$J$19,0))</f>
        <v>5</v>
      </c>
      <c r="C704" s="22" t="s">
        <v>64</v>
      </c>
      <c r="D704" s="23" t="s">
        <v>33</v>
      </c>
      <c r="E704" s="23">
        <v>2018</v>
      </c>
      <c r="F704" s="24" t="s">
        <v>128</v>
      </c>
      <c r="G704" s="15" t="s">
        <v>102</v>
      </c>
      <c r="H704" s="5" t="s">
        <v>90</v>
      </c>
      <c r="I704" s="5" t="s">
        <v>65</v>
      </c>
      <c r="J704" s="125">
        <v>0.42250085399999998</v>
      </c>
      <c r="K704" s="15"/>
      <c r="N704" s="38"/>
      <c r="O704" s="31">
        <f ca="1">J704/'Fixed inputs'!$D$85*(1/INDIRECT($H704))</f>
        <v>0.11736134833333332</v>
      </c>
      <c r="P704" s="32" t="str">
        <f>IF(L704="","",N704*INDEX(rngFXtoEUr,MATCH(L704,rngCurrencies,0))/INDEX('Fixed inputs'!$D$81:$D$85,MATCH($C704,'Fixed inputs'!$B$81:$B$85,0)))</f>
        <v/>
      </c>
      <c r="Q704" s="146">
        <f t="shared" ca="1" si="176"/>
        <v>0.11736134833333332</v>
      </c>
      <c r="R704" s="8"/>
      <c r="V704" s="32"/>
    </row>
    <row r="705" spans="2:22" x14ac:dyDescent="0.6">
      <c r="B705" s="5">
        <f>INDEX('Fixed inputs'!$I$8:$I$19,MATCH(F705,'Fixed inputs'!$J$8:$J$19,0))</f>
        <v>6</v>
      </c>
      <c r="C705" s="22" t="s">
        <v>64</v>
      </c>
      <c r="D705" s="23" t="s">
        <v>33</v>
      </c>
      <c r="E705" s="23">
        <v>2018</v>
      </c>
      <c r="F705" s="24" t="s">
        <v>129</v>
      </c>
      <c r="G705" s="15" t="s">
        <v>102</v>
      </c>
      <c r="H705" s="5" t="s">
        <v>90</v>
      </c>
      <c r="I705" s="5" t="s">
        <v>65</v>
      </c>
      <c r="J705" s="125">
        <v>0.42250085399999998</v>
      </c>
      <c r="K705" s="15"/>
      <c r="N705" s="38"/>
      <c r="O705" s="31">
        <f ca="1">J705/'Fixed inputs'!$D$85*(1/INDIRECT($H705))</f>
        <v>0.11736134833333332</v>
      </c>
      <c r="P705" s="32" t="str">
        <f>IF(L705="","",N705*INDEX(rngFXtoEUr,MATCH(L705,rngCurrencies,0))/INDEX('Fixed inputs'!$D$81:$D$85,MATCH($C705,'Fixed inputs'!$B$81:$B$85,0)))</f>
        <v/>
      </c>
      <c r="Q705" s="146">
        <f t="shared" ca="1" si="176"/>
        <v>0.11736134833333332</v>
      </c>
      <c r="R705" s="8"/>
      <c r="V705" s="32"/>
    </row>
    <row r="706" spans="2:22" x14ac:dyDescent="0.6">
      <c r="B706" s="5">
        <f>INDEX('Fixed inputs'!$I$8:$I$19,MATCH(F706,'Fixed inputs'!$J$8:$J$19,0))</f>
        <v>7</v>
      </c>
      <c r="C706" s="22" t="s">
        <v>64</v>
      </c>
      <c r="D706" s="23" t="s">
        <v>33</v>
      </c>
      <c r="E706" s="23">
        <v>2018</v>
      </c>
      <c r="F706" s="24" t="s">
        <v>130</v>
      </c>
      <c r="G706" s="15" t="s">
        <v>102</v>
      </c>
      <c r="H706" s="5" t="s">
        <v>90</v>
      </c>
      <c r="I706" s="5" t="s">
        <v>65</v>
      </c>
      <c r="J706" s="125">
        <v>0.42250085399999998</v>
      </c>
      <c r="K706" s="15"/>
      <c r="N706" s="38"/>
      <c r="O706" s="31">
        <f ca="1">J706/'Fixed inputs'!$D$85*(1/INDIRECT($H706))</f>
        <v>0.11736134833333332</v>
      </c>
      <c r="P706" s="32" t="str">
        <f>IF(L706="","",N706*INDEX(rngFXtoEUr,MATCH(L706,rngCurrencies,0))/INDEX('Fixed inputs'!$D$81:$D$85,MATCH($C706,'Fixed inputs'!$B$81:$B$85,0)))</f>
        <v/>
      </c>
      <c r="Q706" s="146">
        <f t="shared" ca="1" si="176"/>
        <v>0.11736134833333332</v>
      </c>
      <c r="R706" s="8"/>
      <c r="V706" s="32"/>
    </row>
    <row r="707" spans="2:22" x14ac:dyDescent="0.6">
      <c r="B707" s="5">
        <f>INDEX('Fixed inputs'!$I$8:$I$19,MATCH(F707,'Fixed inputs'!$J$8:$J$19,0))</f>
        <v>8</v>
      </c>
      <c r="C707" s="22" t="s">
        <v>64</v>
      </c>
      <c r="D707" s="23" t="s">
        <v>33</v>
      </c>
      <c r="E707" s="23">
        <v>2018</v>
      </c>
      <c r="F707" s="24" t="s">
        <v>131</v>
      </c>
      <c r="G707" s="15" t="s">
        <v>102</v>
      </c>
      <c r="H707" s="5" t="s">
        <v>90</v>
      </c>
      <c r="I707" s="5" t="s">
        <v>65</v>
      </c>
      <c r="J707" s="125">
        <v>0.42250085399999998</v>
      </c>
      <c r="K707" s="15"/>
      <c r="N707" s="38"/>
      <c r="O707" s="31">
        <f ca="1">J707/'Fixed inputs'!$D$85*(1/INDIRECT($H707))</f>
        <v>0.11736134833333332</v>
      </c>
      <c r="P707" s="32" t="str">
        <f>IF(L707="","",N707*INDEX(rngFXtoEUr,MATCH(L707,rngCurrencies,0))/INDEX('Fixed inputs'!$D$81:$D$85,MATCH($C707,'Fixed inputs'!$B$81:$B$85,0)))</f>
        <v/>
      </c>
      <c r="Q707" s="146">
        <f t="shared" ca="1" si="176"/>
        <v>0.11736134833333332</v>
      </c>
      <c r="R707" s="8"/>
      <c r="V707" s="32"/>
    </row>
    <row r="708" spans="2:22" x14ac:dyDescent="0.6">
      <c r="B708" s="5">
        <f>INDEX('Fixed inputs'!$I$8:$I$19,MATCH(F708,'Fixed inputs'!$J$8:$J$19,0))</f>
        <v>9</v>
      </c>
      <c r="C708" s="22" t="s">
        <v>64</v>
      </c>
      <c r="D708" s="23" t="s">
        <v>33</v>
      </c>
      <c r="E708" s="23">
        <v>2018</v>
      </c>
      <c r="F708" s="24" t="s">
        <v>132</v>
      </c>
      <c r="G708" s="15" t="s">
        <v>102</v>
      </c>
      <c r="H708" s="5" t="s">
        <v>90</v>
      </c>
      <c r="I708" s="5" t="s">
        <v>65</v>
      </c>
      <c r="J708" s="125">
        <v>0.42250085399999998</v>
      </c>
      <c r="K708" s="15"/>
      <c r="N708" s="38"/>
      <c r="O708" s="31">
        <f ca="1">J708/'Fixed inputs'!$D$85*(1/INDIRECT($H708))</f>
        <v>0.11736134833333332</v>
      </c>
      <c r="P708" s="32" t="str">
        <f>IF(L708="","",N708*INDEX(rngFXtoEUr,MATCH(L708,rngCurrencies,0))/INDEX('Fixed inputs'!$D$81:$D$85,MATCH($C708,'Fixed inputs'!$B$81:$B$85,0)))</f>
        <v/>
      </c>
      <c r="Q708" s="146">
        <f t="shared" ca="1" si="176"/>
        <v>0.11736134833333332</v>
      </c>
      <c r="R708" s="8"/>
      <c r="V708" s="32"/>
    </row>
    <row r="709" spans="2:22" x14ac:dyDescent="0.6">
      <c r="B709" s="5">
        <f>INDEX('Fixed inputs'!$I$8:$I$19,MATCH(F709,'Fixed inputs'!$J$8:$J$19,0))</f>
        <v>10</v>
      </c>
      <c r="C709" s="22" t="s">
        <v>64</v>
      </c>
      <c r="D709" s="23" t="s">
        <v>33</v>
      </c>
      <c r="E709" s="23">
        <v>2018</v>
      </c>
      <c r="F709" s="24" t="s">
        <v>133</v>
      </c>
      <c r="G709" s="15" t="s">
        <v>102</v>
      </c>
      <c r="H709" s="5" t="s">
        <v>90</v>
      </c>
      <c r="I709" s="5" t="s">
        <v>65</v>
      </c>
      <c r="J709" s="125">
        <v>5.2584371679645008</v>
      </c>
      <c r="K709" s="15"/>
      <c r="N709" s="38"/>
      <c r="O709" s="31">
        <f ca="1">J709/'Fixed inputs'!$D$85*(1/INDIRECT($H709))</f>
        <v>1.4606769911012503</v>
      </c>
      <c r="P709" s="32" t="str">
        <f>IF(L709="","",N709*INDEX(rngFXtoEUr,MATCH(L709,rngCurrencies,0))/INDEX('Fixed inputs'!$D$81:$D$85,MATCH($C709,'Fixed inputs'!$B$81:$B$85,0)))</f>
        <v/>
      </c>
      <c r="Q709" s="146">
        <f t="shared" ca="1" si="176"/>
        <v>1.4606769911012503</v>
      </c>
      <c r="R709" s="8"/>
      <c r="V709" s="32"/>
    </row>
    <row r="710" spans="2:22" x14ac:dyDescent="0.6">
      <c r="B710" s="5">
        <f>INDEX('Fixed inputs'!$I$8:$I$19,MATCH(F710,'Fixed inputs'!$J$8:$J$19,0))</f>
        <v>11</v>
      </c>
      <c r="C710" s="22" t="s">
        <v>64</v>
      </c>
      <c r="D710" s="23" t="s">
        <v>33</v>
      </c>
      <c r="E710" s="23">
        <v>2018</v>
      </c>
      <c r="F710" s="24" t="s">
        <v>134</v>
      </c>
      <c r="G710" s="15" t="s">
        <v>102</v>
      </c>
      <c r="H710" s="5" t="s">
        <v>90</v>
      </c>
      <c r="I710" s="5" t="s">
        <v>65</v>
      </c>
      <c r="J710" s="125">
        <v>5.2584371679645008</v>
      </c>
      <c r="K710" s="15"/>
      <c r="N710" s="38"/>
      <c r="O710" s="31">
        <f ca="1">J710/'Fixed inputs'!$D$85*(1/INDIRECT($H710))</f>
        <v>1.4606769911012503</v>
      </c>
      <c r="P710" s="32" t="str">
        <f>IF(L710="","",N710*INDEX(rngFXtoEUr,MATCH(L710,rngCurrencies,0))/INDEX('Fixed inputs'!$D$81:$D$85,MATCH($C710,'Fixed inputs'!$B$81:$B$85,0)))</f>
        <v/>
      </c>
      <c r="Q710" s="146">
        <f t="shared" ca="1" si="176"/>
        <v>1.4606769911012503</v>
      </c>
      <c r="R710" s="8"/>
      <c r="V710" s="32"/>
    </row>
    <row r="711" spans="2:22" x14ac:dyDescent="0.6">
      <c r="B711" s="5">
        <f>INDEX('Fixed inputs'!$I$8:$I$19,MATCH(F711,'Fixed inputs'!$J$8:$J$19,0))</f>
        <v>12</v>
      </c>
      <c r="C711" s="22" t="s">
        <v>64</v>
      </c>
      <c r="D711" s="23" t="s">
        <v>33</v>
      </c>
      <c r="E711" s="23">
        <v>2018</v>
      </c>
      <c r="F711" s="24" t="s">
        <v>135</v>
      </c>
      <c r="G711" s="15" t="s">
        <v>102</v>
      </c>
      <c r="H711" s="5" t="s">
        <v>90</v>
      </c>
      <c r="I711" s="5" t="s">
        <v>65</v>
      </c>
      <c r="J711" s="125">
        <v>9.3483318601502994</v>
      </c>
      <c r="K711" s="15"/>
      <c r="N711" s="38"/>
      <c r="O711" s="31">
        <f ca="1">J711/'Fixed inputs'!$D$85*(1/INDIRECT($H711))</f>
        <v>2.5967588500417498</v>
      </c>
      <c r="P711" s="32" t="str">
        <f>IF(L711="","",N711*INDEX(rngFXtoEUr,MATCH(L711,rngCurrencies,0))/INDEX('Fixed inputs'!$D$81:$D$85,MATCH($C711,'Fixed inputs'!$B$81:$B$85,0)))</f>
        <v/>
      </c>
      <c r="Q711" s="146">
        <f t="shared" ref="Q711:Q774" ca="1" si="219">SUM(O711,P711)*IF(AND(D711="GB",C711="Gas",NOT(include_GB_GAS_transport)),0,1)</f>
        <v>2.5967588500417498</v>
      </c>
      <c r="R711" s="8"/>
      <c r="V711" s="32"/>
    </row>
    <row r="712" spans="2:22" x14ac:dyDescent="0.6">
      <c r="B712" s="5">
        <f>INDEX('Fixed inputs'!$I$8:$I$19,MATCH(F712,'Fixed inputs'!$J$8:$J$19,0))</f>
        <v>1</v>
      </c>
      <c r="C712" s="22" t="s">
        <v>64</v>
      </c>
      <c r="D712" s="23" t="s">
        <v>33</v>
      </c>
      <c r="E712" s="23">
        <v>2019</v>
      </c>
      <c r="F712" s="24" t="s">
        <v>124</v>
      </c>
      <c r="G712" s="15" t="s">
        <v>102</v>
      </c>
      <c r="H712" s="5" t="s">
        <v>90</v>
      </c>
      <c r="I712" s="5" t="s">
        <v>65</v>
      </c>
      <c r="J712" s="125">
        <v>16.359578768743201</v>
      </c>
      <c r="K712" s="15"/>
      <c r="N712" s="38"/>
      <c r="O712" s="31">
        <f ca="1">J712/'Fixed inputs'!$D$85*(1/INDIRECT($H712))</f>
        <v>4.5443274357620007</v>
      </c>
      <c r="P712" s="32" t="str">
        <f>IF(L712="","",N712*INDEX(rngFXtoEUr,MATCH(L712,rngCurrencies,0))/INDEX('Fixed inputs'!$D$81:$D$85,MATCH($C712,'Fixed inputs'!$B$81:$B$85,0)))</f>
        <v/>
      </c>
      <c r="Q712" s="146">
        <f t="shared" ca="1" si="219"/>
        <v>4.5443274357620007</v>
      </c>
      <c r="R712" s="8"/>
      <c r="V712" s="32"/>
    </row>
    <row r="713" spans="2:22" x14ac:dyDescent="0.6">
      <c r="B713" s="5">
        <f>INDEX('Fixed inputs'!$I$8:$I$19,MATCH(F713,'Fixed inputs'!$J$8:$J$19,0))</f>
        <v>2</v>
      </c>
      <c r="C713" s="22" t="s">
        <v>64</v>
      </c>
      <c r="D713" s="23" t="s">
        <v>33</v>
      </c>
      <c r="E713" s="23">
        <v>2019</v>
      </c>
      <c r="F713" s="24" t="s">
        <v>125</v>
      </c>
      <c r="G713" s="15" t="s">
        <v>102</v>
      </c>
      <c r="H713" s="5" t="s">
        <v>90</v>
      </c>
      <c r="I713" s="5" t="s">
        <v>65</v>
      </c>
      <c r="J713" s="125">
        <v>18.696655774221302</v>
      </c>
      <c r="K713" s="15"/>
      <c r="N713" s="38"/>
      <c r="O713" s="31">
        <f ca="1">J713/'Fixed inputs'!$D$85*(1/INDIRECT($H713))</f>
        <v>5.1935154928392508</v>
      </c>
      <c r="P713" s="32" t="str">
        <f>IF(L713="","",N713*INDEX(rngFXtoEUr,MATCH(L713,rngCurrencies,0))/INDEX('Fixed inputs'!$D$81:$D$85,MATCH($C713,'Fixed inputs'!$B$81:$B$85,0)))</f>
        <v/>
      </c>
      <c r="Q713" s="146">
        <f t="shared" ca="1" si="219"/>
        <v>5.1935154928392508</v>
      </c>
      <c r="R713" s="8"/>
      <c r="V713" s="32"/>
    </row>
    <row r="714" spans="2:22" x14ac:dyDescent="0.6">
      <c r="B714" s="5">
        <f>INDEX('Fixed inputs'!$I$8:$I$19,MATCH(F714,'Fixed inputs'!$J$8:$J$19,0))</f>
        <v>3</v>
      </c>
      <c r="C714" s="22" t="s">
        <v>64</v>
      </c>
      <c r="D714" s="23" t="s">
        <v>33</v>
      </c>
      <c r="E714" s="23">
        <v>2019</v>
      </c>
      <c r="F714" s="24" t="s">
        <v>126</v>
      </c>
      <c r="G714" s="15" t="s">
        <v>102</v>
      </c>
      <c r="H714" s="5" t="s">
        <v>90</v>
      </c>
      <c r="I714" s="5" t="s">
        <v>65</v>
      </c>
      <c r="J714" s="125">
        <v>14.022493817185801</v>
      </c>
      <c r="K714" s="15"/>
      <c r="N714" s="38"/>
      <c r="O714" s="31">
        <f ca="1">J714/'Fixed inputs'!$D$85*(1/INDIRECT($H714))</f>
        <v>3.8951371714405001</v>
      </c>
      <c r="P714" s="32" t="str">
        <f>IF(L714="","",N714*INDEX(rngFXtoEUr,MATCH(L714,rngCurrencies,0))/INDEX('Fixed inputs'!$D$81:$D$85,MATCH($C714,'Fixed inputs'!$B$81:$B$85,0)))</f>
        <v/>
      </c>
      <c r="Q714" s="146">
        <f t="shared" ca="1" si="219"/>
        <v>3.8951371714405001</v>
      </c>
      <c r="R714" s="8"/>
      <c r="V714" s="32"/>
    </row>
    <row r="715" spans="2:22" x14ac:dyDescent="0.6">
      <c r="B715" s="5">
        <f>INDEX('Fixed inputs'!$I$8:$I$19,MATCH(F715,'Fixed inputs'!$J$8:$J$19,0))</f>
        <v>4</v>
      </c>
      <c r="C715" s="22" t="s">
        <v>64</v>
      </c>
      <c r="D715" s="23" t="s">
        <v>33</v>
      </c>
      <c r="E715" s="23">
        <v>2019</v>
      </c>
      <c r="F715" s="24" t="s">
        <v>127</v>
      </c>
      <c r="G715" s="15" t="s">
        <v>102</v>
      </c>
      <c r="H715" s="5" t="s">
        <v>90</v>
      </c>
      <c r="I715" s="5" t="s">
        <v>65</v>
      </c>
      <c r="J715" s="125">
        <v>5.2584371679645008</v>
      </c>
      <c r="K715" s="15"/>
      <c r="N715" s="38"/>
      <c r="O715" s="31">
        <f ca="1">J715/'Fixed inputs'!$D$85*(1/INDIRECT($H715))</f>
        <v>1.4606769911012503</v>
      </c>
      <c r="P715" s="32" t="str">
        <f>IF(L715="","",N715*INDEX(rngFXtoEUr,MATCH(L715,rngCurrencies,0))/INDEX('Fixed inputs'!$D$81:$D$85,MATCH($C715,'Fixed inputs'!$B$81:$B$85,0)))</f>
        <v/>
      </c>
      <c r="Q715" s="146">
        <f t="shared" ca="1" si="219"/>
        <v>1.4606769911012503</v>
      </c>
      <c r="R715" s="8"/>
      <c r="V715" s="32"/>
    </row>
    <row r="716" spans="2:22" x14ac:dyDescent="0.6">
      <c r="B716" s="5">
        <f>INDEX('Fixed inputs'!$I$8:$I$19,MATCH(F716,'Fixed inputs'!$J$8:$J$19,0))</f>
        <v>5</v>
      </c>
      <c r="C716" s="22" t="s">
        <v>64</v>
      </c>
      <c r="D716" s="23" t="s">
        <v>33</v>
      </c>
      <c r="E716" s="23">
        <v>2019</v>
      </c>
      <c r="F716" s="24" t="s">
        <v>128</v>
      </c>
      <c r="G716" s="15" t="s">
        <v>102</v>
      </c>
      <c r="H716" s="5" t="s">
        <v>90</v>
      </c>
      <c r="I716" s="5" t="s">
        <v>65</v>
      </c>
      <c r="J716" s="125">
        <v>0.39730396500000004</v>
      </c>
      <c r="K716" s="15"/>
      <c r="N716" s="38"/>
      <c r="O716" s="31">
        <f ca="1">J716/'Fixed inputs'!$D$85*(1/INDIRECT($H716))</f>
        <v>0.1103622125</v>
      </c>
      <c r="P716" s="32" t="str">
        <f>IF(L716="","",N716*INDEX(rngFXtoEUr,MATCH(L716,rngCurrencies,0))/INDEX('Fixed inputs'!$D$81:$D$85,MATCH($C716,'Fixed inputs'!$B$81:$B$85,0)))</f>
        <v/>
      </c>
      <c r="Q716" s="146">
        <f t="shared" ca="1" si="219"/>
        <v>0.1103622125</v>
      </c>
      <c r="R716" s="8"/>
      <c r="V716" s="32"/>
    </row>
    <row r="717" spans="2:22" x14ac:dyDescent="0.6">
      <c r="B717" s="5">
        <f>INDEX('Fixed inputs'!$I$8:$I$19,MATCH(F717,'Fixed inputs'!$J$8:$J$19,0))</f>
        <v>6</v>
      </c>
      <c r="C717" s="22" t="s">
        <v>64</v>
      </c>
      <c r="D717" s="23" t="s">
        <v>33</v>
      </c>
      <c r="E717" s="23">
        <v>2019</v>
      </c>
      <c r="F717" s="24" t="s">
        <v>129</v>
      </c>
      <c r="G717" s="15" t="s">
        <v>102</v>
      </c>
      <c r="H717" s="5" t="s">
        <v>90</v>
      </c>
      <c r="I717" s="5" t="s">
        <v>65</v>
      </c>
      <c r="J717" s="125">
        <v>0.39730396500000004</v>
      </c>
      <c r="K717" s="15"/>
      <c r="N717" s="38"/>
      <c r="O717" s="31">
        <f ca="1">J717/'Fixed inputs'!$D$85*(1/INDIRECT($H717))</f>
        <v>0.1103622125</v>
      </c>
      <c r="P717" s="32" t="str">
        <f>IF(L717="","",N717*INDEX(rngFXtoEUr,MATCH(L717,rngCurrencies,0))/INDEX('Fixed inputs'!$D$81:$D$85,MATCH($C717,'Fixed inputs'!$B$81:$B$85,0)))</f>
        <v/>
      </c>
      <c r="Q717" s="146">
        <f t="shared" ca="1" si="219"/>
        <v>0.1103622125</v>
      </c>
      <c r="R717" s="8"/>
      <c r="V717" s="32"/>
    </row>
    <row r="718" spans="2:22" x14ac:dyDescent="0.6">
      <c r="B718" s="5">
        <f>INDEX('Fixed inputs'!$I$8:$I$19,MATCH(F718,'Fixed inputs'!$J$8:$J$19,0))</f>
        <v>7</v>
      </c>
      <c r="C718" s="22" t="s">
        <v>64</v>
      </c>
      <c r="D718" s="23" t="s">
        <v>33</v>
      </c>
      <c r="E718" s="23">
        <v>2019</v>
      </c>
      <c r="F718" s="24" t="s">
        <v>130</v>
      </c>
      <c r="G718" s="15" t="s">
        <v>102</v>
      </c>
      <c r="H718" s="5" t="s">
        <v>90</v>
      </c>
      <c r="I718" s="5" t="s">
        <v>65</v>
      </c>
      <c r="J718" s="125">
        <v>0.39730396500000004</v>
      </c>
      <c r="K718" s="15"/>
      <c r="N718" s="38"/>
      <c r="O718" s="31">
        <f ca="1">J718/'Fixed inputs'!$D$85*(1/INDIRECT($H718))</f>
        <v>0.1103622125</v>
      </c>
      <c r="P718" s="32" t="str">
        <f>IF(L718="","",N718*INDEX(rngFXtoEUr,MATCH(L718,rngCurrencies,0))/INDEX('Fixed inputs'!$D$81:$D$85,MATCH($C718,'Fixed inputs'!$B$81:$B$85,0)))</f>
        <v/>
      </c>
      <c r="Q718" s="146">
        <f t="shared" ca="1" si="219"/>
        <v>0.1103622125</v>
      </c>
      <c r="R718" s="8"/>
      <c r="V718" s="32"/>
    </row>
    <row r="719" spans="2:22" x14ac:dyDescent="0.6">
      <c r="B719" s="5">
        <f>INDEX('Fixed inputs'!$I$8:$I$19,MATCH(F719,'Fixed inputs'!$J$8:$J$19,0))</f>
        <v>8</v>
      </c>
      <c r="C719" s="22" t="s">
        <v>64</v>
      </c>
      <c r="D719" s="23" t="s">
        <v>33</v>
      </c>
      <c r="E719" s="23">
        <v>2019</v>
      </c>
      <c r="F719" s="24" t="s">
        <v>131</v>
      </c>
      <c r="G719" s="15" t="s">
        <v>102</v>
      </c>
      <c r="H719" s="5" t="s">
        <v>90</v>
      </c>
      <c r="I719" s="5" t="s">
        <v>65</v>
      </c>
      <c r="J719" s="125">
        <v>0.39730396500000004</v>
      </c>
      <c r="K719" s="15"/>
      <c r="N719" s="38"/>
      <c r="O719" s="31">
        <f ca="1">J719/'Fixed inputs'!$D$85*(1/INDIRECT($H719))</f>
        <v>0.1103622125</v>
      </c>
      <c r="P719" s="32" t="str">
        <f>IF(L719="","",N719*INDEX(rngFXtoEUr,MATCH(L719,rngCurrencies,0))/INDEX('Fixed inputs'!$D$81:$D$85,MATCH($C719,'Fixed inputs'!$B$81:$B$85,0)))</f>
        <v/>
      </c>
      <c r="Q719" s="146">
        <f t="shared" ca="1" si="219"/>
        <v>0.1103622125</v>
      </c>
      <c r="V719" s="32"/>
    </row>
    <row r="720" spans="2:22" x14ac:dyDescent="0.6">
      <c r="B720" s="5">
        <f>INDEX('Fixed inputs'!$I$8:$I$19,MATCH(F720,'Fixed inputs'!$J$8:$J$19,0))</f>
        <v>9</v>
      </c>
      <c r="C720" s="22" t="s">
        <v>64</v>
      </c>
      <c r="D720" s="23" t="s">
        <v>33</v>
      </c>
      <c r="E720" s="23">
        <v>2019</v>
      </c>
      <c r="F720" s="24" t="s">
        <v>132</v>
      </c>
      <c r="G720" s="15" t="s">
        <v>102</v>
      </c>
      <c r="H720" s="5" t="s">
        <v>90</v>
      </c>
      <c r="I720" s="5" t="s">
        <v>65</v>
      </c>
      <c r="J720" s="125">
        <v>0.39730396500000004</v>
      </c>
      <c r="K720" s="15"/>
      <c r="N720" s="38"/>
      <c r="O720" s="31">
        <f ca="1">J720/'Fixed inputs'!$D$85*(1/INDIRECT($H720))</f>
        <v>0.1103622125</v>
      </c>
      <c r="P720" s="32" t="str">
        <f>IF(L720="","",N720*INDEX(rngFXtoEUr,MATCH(L720,rngCurrencies,0))/INDEX('Fixed inputs'!$D$81:$D$85,MATCH($C720,'Fixed inputs'!$B$81:$B$85,0)))</f>
        <v/>
      </c>
      <c r="Q720" s="146">
        <f t="shared" ca="1" si="219"/>
        <v>0.1103622125</v>
      </c>
      <c r="V720" s="32"/>
    </row>
    <row r="721" spans="2:22" x14ac:dyDescent="0.6">
      <c r="B721" s="5">
        <f>INDEX('Fixed inputs'!$I$8:$I$19,MATCH(F721,'Fixed inputs'!$J$8:$J$19,0))</f>
        <v>10</v>
      </c>
      <c r="C721" s="22" t="s">
        <v>64</v>
      </c>
      <c r="D721" s="23" t="s">
        <v>33</v>
      </c>
      <c r="E721" s="23">
        <v>2019</v>
      </c>
      <c r="F721" s="24" t="s">
        <v>133</v>
      </c>
      <c r="G721" s="15" t="s">
        <v>102</v>
      </c>
      <c r="H721" s="5" t="s">
        <v>90</v>
      </c>
      <c r="I721" s="5" t="s">
        <v>65</v>
      </c>
      <c r="J721" s="125">
        <v>4.7525973120000007</v>
      </c>
      <c r="K721" s="15"/>
      <c r="N721" s="38"/>
      <c r="O721" s="31">
        <f ca="1">J721/'Fixed inputs'!$D$85*(1/INDIRECT($H721))</f>
        <v>1.3201659200000002</v>
      </c>
      <c r="P721" s="32" t="str">
        <f>IF(L721="","",N721*INDEX(rngFXtoEUr,MATCH(L721,rngCurrencies,0))/INDEX('Fixed inputs'!$D$81:$D$85,MATCH($C721,'Fixed inputs'!$B$81:$B$85,0)))</f>
        <v/>
      </c>
      <c r="Q721" s="146">
        <f t="shared" ca="1" si="219"/>
        <v>1.3201659200000002</v>
      </c>
      <c r="V721" s="32"/>
    </row>
    <row r="722" spans="2:22" x14ac:dyDescent="0.6">
      <c r="B722" s="5">
        <f>INDEX('Fixed inputs'!$I$8:$I$19,MATCH(F722,'Fixed inputs'!$J$8:$J$19,0))</f>
        <v>11</v>
      </c>
      <c r="C722" s="22" t="s">
        <v>64</v>
      </c>
      <c r="D722" s="23" t="s">
        <v>33</v>
      </c>
      <c r="E722" s="23">
        <v>2019</v>
      </c>
      <c r="F722" s="24" t="s">
        <v>134</v>
      </c>
      <c r="G722" s="15" t="s">
        <v>102</v>
      </c>
      <c r="H722" s="5" t="s">
        <v>90</v>
      </c>
      <c r="I722" s="5" t="s">
        <v>65</v>
      </c>
      <c r="J722" s="125">
        <v>4.7525973120000007</v>
      </c>
      <c r="K722" s="15"/>
      <c r="N722" s="38"/>
      <c r="O722" s="31">
        <f ca="1">J722/'Fixed inputs'!$D$85*(1/INDIRECT($H722))</f>
        <v>1.3201659200000002</v>
      </c>
      <c r="P722" s="32" t="str">
        <f>IF(L722="","",N722*INDEX(rngFXtoEUr,MATCH(L722,rngCurrencies,0))/INDEX('Fixed inputs'!$D$81:$D$85,MATCH($C722,'Fixed inputs'!$B$81:$B$85,0)))</f>
        <v/>
      </c>
      <c r="Q722" s="146">
        <f t="shared" ca="1" si="219"/>
        <v>1.3201659200000002</v>
      </c>
      <c r="V722" s="32"/>
    </row>
    <row r="723" spans="2:22" x14ac:dyDescent="0.6">
      <c r="B723" s="5">
        <f>INDEX('Fixed inputs'!$I$8:$I$19,MATCH(F723,'Fixed inputs'!$J$8:$J$19,0))</f>
        <v>12</v>
      </c>
      <c r="C723" s="22" t="s">
        <v>64</v>
      </c>
      <c r="D723" s="23" t="s">
        <v>33</v>
      </c>
      <c r="E723" s="23">
        <v>2019</v>
      </c>
      <c r="F723" s="24" t="s">
        <v>135</v>
      </c>
      <c r="G723" s="15" t="s">
        <v>102</v>
      </c>
      <c r="H723" s="5" t="s">
        <v>90</v>
      </c>
      <c r="I723" s="5" t="s">
        <v>65</v>
      </c>
      <c r="J723" s="125">
        <v>8.4655639620000027</v>
      </c>
      <c r="K723" s="15"/>
      <c r="N723" s="38"/>
      <c r="O723" s="31">
        <f ca="1">J723/'Fixed inputs'!$D$85*(1/INDIRECT($H723))</f>
        <v>2.3515455450000009</v>
      </c>
      <c r="P723" s="32" t="str">
        <f>IF(L723="","",N723*INDEX(rngFXtoEUr,MATCH(L723,rngCurrencies,0))/INDEX('Fixed inputs'!$D$81:$D$85,MATCH($C723,'Fixed inputs'!$B$81:$B$85,0)))</f>
        <v/>
      </c>
      <c r="Q723" s="146">
        <f t="shared" ca="1" si="219"/>
        <v>2.3515455450000009</v>
      </c>
      <c r="V723" s="32"/>
    </row>
    <row r="724" spans="2:22" x14ac:dyDescent="0.6">
      <c r="B724" s="5">
        <f>INDEX('Fixed inputs'!$I$8:$I$19,MATCH(F724,'Fixed inputs'!$J$8:$J$19,0))</f>
        <v>1</v>
      </c>
      <c r="C724" s="22" t="s">
        <v>64</v>
      </c>
      <c r="D724" s="23" t="s">
        <v>33</v>
      </c>
      <c r="E724" s="23">
        <v>2020</v>
      </c>
      <c r="F724" s="24" t="s">
        <v>124</v>
      </c>
      <c r="G724" s="15" t="s">
        <v>102</v>
      </c>
      <c r="H724" s="5" t="s">
        <v>90</v>
      </c>
      <c r="I724" s="5" t="s">
        <v>65</v>
      </c>
      <c r="J724" s="125">
        <v>14.777607267</v>
      </c>
      <c r="K724" s="15"/>
      <c r="N724" s="38"/>
      <c r="O724" s="31">
        <f ca="1">J724/'Fixed inputs'!$D$85*(1/INDIRECT($H724))</f>
        <v>4.1048909074999997</v>
      </c>
      <c r="P724" s="32" t="str">
        <f>IF(L724="","",N724*INDEX(rngFXtoEUr,MATCH(L724,rngCurrencies,0))/INDEX('Fixed inputs'!$D$81:$D$85,MATCH($C724,'Fixed inputs'!$B$81:$B$85,0)))</f>
        <v/>
      </c>
      <c r="Q724" s="146">
        <f t="shared" ca="1" si="219"/>
        <v>4.1048909074999997</v>
      </c>
      <c r="V724" s="32"/>
    </row>
    <row r="725" spans="2:22" x14ac:dyDescent="0.6">
      <c r="B725" s="5">
        <f>INDEX('Fixed inputs'!$I$8:$I$19,MATCH(F725,'Fixed inputs'!$J$8:$J$19,0))</f>
        <v>2</v>
      </c>
      <c r="C725" s="22" t="s">
        <v>64</v>
      </c>
      <c r="D725" s="23" t="s">
        <v>33</v>
      </c>
      <c r="E725" s="23">
        <v>2020</v>
      </c>
      <c r="F725" s="24" t="s">
        <v>125</v>
      </c>
      <c r="G725" s="15" t="s">
        <v>102</v>
      </c>
      <c r="H725" s="5" t="s">
        <v>90</v>
      </c>
      <c r="I725" s="5" t="s">
        <v>65</v>
      </c>
      <c r="J725" s="125">
        <v>16.931127924000005</v>
      </c>
      <c r="K725" s="15"/>
      <c r="N725" s="38"/>
      <c r="O725" s="31">
        <f ca="1">J725/'Fixed inputs'!$D$85*(1/INDIRECT($H725))</f>
        <v>4.7030910900000018</v>
      </c>
      <c r="P725" s="32" t="str">
        <f>IF(L725="","",N725*INDEX(rngFXtoEUr,MATCH(L725,rngCurrencies,0))/INDEX('Fixed inputs'!$D$81:$D$85,MATCH($C725,'Fixed inputs'!$B$81:$B$85,0)))</f>
        <v/>
      </c>
      <c r="Q725" s="146">
        <f t="shared" ca="1" si="219"/>
        <v>4.7030910900000018</v>
      </c>
      <c r="V725" s="32"/>
    </row>
    <row r="726" spans="2:22" x14ac:dyDescent="0.6">
      <c r="B726" s="5">
        <f>INDEX('Fixed inputs'!$I$8:$I$19,MATCH(F726,'Fixed inputs'!$J$8:$J$19,0))</f>
        <v>3</v>
      </c>
      <c r="C726" s="22" t="s">
        <v>64</v>
      </c>
      <c r="D726" s="23" t="s">
        <v>33</v>
      </c>
      <c r="E726" s="23">
        <v>2020</v>
      </c>
      <c r="F726" s="24" t="s">
        <v>126</v>
      </c>
      <c r="G726" s="15" t="s">
        <v>102</v>
      </c>
      <c r="H726" s="5" t="s">
        <v>90</v>
      </c>
      <c r="I726" s="5" t="s">
        <v>65</v>
      </c>
      <c r="J726" s="125">
        <v>12.698345943000001</v>
      </c>
      <c r="K726" s="15"/>
      <c r="N726" s="38"/>
      <c r="O726" s="31">
        <f ca="1">J726/'Fixed inputs'!$D$85*(1/INDIRECT($H726))</f>
        <v>3.5273183175000002</v>
      </c>
      <c r="P726" s="32" t="str">
        <f>IF(L726="","",N726*INDEX(rngFXtoEUr,MATCH(L726,rngCurrencies,0))/INDEX('Fixed inputs'!$D$81:$D$85,MATCH($C726,'Fixed inputs'!$B$81:$B$85,0)))</f>
        <v/>
      </c>
      <c r="Q726" s="146">
        <f t="shared" ca="1" si="219"/>
        <v>3.5273183175000002</v>
      </c>
      <c r="V726" s="32"/>
    </row>
    <row r="727" spans="2:22" x14ac:dyDescent="0.6">
      <c r="B727" s="5">
        <f>INDEX('Fixed inputs'!$I$8:$I$19,MATCH(F727,'Fixed inputs'!$J$8:$J$19,0))</f>
        <v>4</v>
      </c>
      <c r="C727" s="22" t="s">
        <v>64</v>
      </c>
      <c r="D727" s="23" t="s">
        <v>33</v>
      </c>
      <c r="E727" s="23">
        <v>2020</v>
      </c>
      <c r="F727" s="24" t="s">
        <v>127</v>
      </c>
      <c r="G727" s="15" t="s">
        <v>102</v>
      </c>
      <c r="H727" s="5" t="s">
        <v>90</v>
      </c>
      <c r="I727" s="5" t="s">
        <v>65</v>
      </c>
      <c r="J727" s="125">
        <v>4.7525973120000007</v>
      </c>
      <c r="K727" s="15"/>
      <c r="N727" s="38"/>
      <c r="O727" s="31">
        <f ca="1">J727/'Fixed inputs'!$D$85*(1/INDIRECT($H727))</f>
        <v>1.3201659200000002</v>
      </c>
      <c r="P727" s="32" t="str">
        <f>IF(L727="","",N727*INDEX(rngFXtoEUr,MATCH(L727,rngCurrencies,0))/INDEX('Fixed inputs'!$D$81:$D$85,MATCH($C727,'Fixed inputs'!$B$81:$B$85,0)))</f>
        <v/>
      </c>
      <c r="Q727" s="146">
        <f t="shared" ca="1" si="219"/>
        <v>1.3201659200000002</v>
      </c>
      <c r="V727" s="32"/>
    </row>
    <row r="728" spans="2:22" x14ac:dyDescent="0.6">
      <c r="B728" s="5">
        <f>INDEX('Fixed inputs'!$I$8:$I$19,MATCH(F728,'Fixed inputs'!$J$8:$J$19,0))</f>
        <v>5</v>
      </c>
      <c r="C728" s="22" t="s">
        <v>64</v>
      </c>
      <c r="D728" s="23" t="s">
        <v>33</v>
      </c>
      <c r="E728" s="23">
        <v>2020</v>
      </c>
      <c r="F728" s="24" t="s">
        <v>128</v>
      </c>
      <c r="G728" s="15" t="s">
        <v>102</v>
      </c>
      <c r="H728" s="5" t="s">
        <v>90</v>
      </c>
      <c r="I728" s="5" t="s">
        <v>65</v>
      </c>
      <c r="J728" s="125">
        <v>0.37129666500000003</v>
      </c>
      <c r="K728" s="15"/>
      <c r="N728" s="38"/>
      <c r="O728" s="31">
        <f ca="1">J728/'Fixed inputs'!$D$85*(1/INDIRECT($H728))</f>
        <v>0.1031379625</v>
      </c>
      <c r="P728" s="32" t="str">
        <f>IF(L728="","",N728*INDEX(rngFXtoEUr,MATCH(L728,rngCurrencies,0))/INDEX('Fixed inputs'!$D$81:$D$85,MATCH($C728,'Fixed inputs'!$B$81:$B$85,0)))</f>
        <v/>
      </c>
      <c r="Q728" s="146">
        <f t="shared" ca="1" si="219"/>
        <v>0.1031379625</v>
      </c>
      <c r="V728" s="32"/>
    </row>
    <row r="729" spans="2:22" x14ac:dyDescent="0.6">
      <c r="B729" s="5">
        <f>INDEX('Fixed inputs'!$I$8:$I$19,MATCH(F729,'Fixed inputs'!$J$8:$J$19,0))</f>
        <v>6</v>
      </c>
      <c r="C729" s="22" t="s">
        <v>64</v>
      </c>
      <c r="D729" s="23" t="s">
        <v>33</v>
      </c>
      <c r="E729" s="23">
        <v>2020</v>
      </c>
      <c r="F729" s="24" t="s">
        <v>129</v>
      </c>
      <c r="G729" s="15" t="s">
        <v>102</v>
      </c>
      <c r="H729" s="5" t="s">
        <v>90</v>
      </c>
      <c r="I729" s="5" t="s">
        <v>65</v>
      </c>
      <c r="J729" s="125">
        <v>0.37129666500000003</v>
      </c>
      <c r="K729" s="15"/>
      <c r="N729" s="38"/>
      <c r="O729" s="31">
        <f ca="1">J729/'Fixed inputs'!$D$85*(1/INDIRECT($H729))</f>
        <v>0.1031379625</v>
      </c>
      <c r="P729" s="32" t="str">
        <f>IF(L729="","",N729*INDEX(rngFXtoEUr,MATCH(L729,rngCurrencies,0))/INDEX('Fixed inputs'!$D$81:$D$85,MATCH($C729,'Fixed inputs'!$B$81:$B$85,0)))</f>
        <v/>
      </c>
      <c r="Q729" s="146">
        <f t="shared" ca="1" si="219"/>
        <v>0.1031379625</v>
      </c>
      <c r="V729" s="32"/>
    </row>
    <row r="730" spans="2:22" x14ac:dyDescent="0.6">
      <c r="B730" s="5">
        <f>INDEX('Fixed inputs'!$I$8:$I$19,MATCH(F730,'Fixed inputs'!$J$8:$J$19,0))</f>
        <v>7</v>
      </c>
      <c r="C730" s="22" t="s">
        <v>64</v>
      </c>
      <c r="D730" s="23" t="s">
        <v>33</v>
      </c>
      <c r="E730" s="23">
        <v>2020</v>
      </c>
      <c r="F730" s="24" t="s">
        <v>130</v>
      </c>
      <c r="G730" s="15" t="s">
        <v>102</v>
      </c>
      <c r="H730" s="5" t="s">
        <v>90</v>
      </c>
      <c r="I730" s="5" t="s">
        <v>65</v>
      </c>
      <c r="J730" s="125">
        <v>0.37129666500000003</v>
      </c>
      <c r="K730" s="15"/>
      <c r="N730" s="38"/>
      <c r="O730" s="31">
        <f ca="1">J730/'Fixed inputs'!$D$85*(1/INDIRECT($H730))</f>
        <v>0.1031379625</v>
      </c>
      <c r="P730" s="32" t="str">
        <f>IF(L730="","",N730*INDEX(rngFXtoEUr,MATCH(L730,rngCurrencies,0))/INDEX('Fixed inputs'!$D$81:$D$85,MATCH($C730,'Fixed inputs'!$B$81:$B$85,0)))</f>
        <v/>
      </c>
      <c r="Q730" s="146">
        <f t="shared" ca="1" si="219"/>
        <v>0.1031379625</v>
      </c>
      <c r="V730" s="32"/>
    </row>
    <row r="731" spans="2:22" x14ac:dyDescent="0.6">
      <c r="B731" s="5">
        <f>INDEX('Fixed inputs'!$I$8:$I$19,MATCH(F731,'Fixed inputs'!$J$8:$J$19,0))</f>
        <v>8</v>
      </c>
      <c r="C731" s="22" t="s">
        <v>64</v>
      </c>
      <c r="D731" s="23" t="s">
        <v>33</v>
      </c>
      <c r="E731" s="23">
        <v>2020</v>
      </c>
      <c r="F731" s="24" t="s">
        <v>131</v>
      </c>
      <c r="G731" s="15" t="s">
        <v>102</v>
      </c>
      <c r="H731" s="5" t="s">
        <v>90</v>
      </c>
      <c r="I731" s="5" t="s">
        <v>65</v>
      </c>
      <c r="J731" s="125">
        <v>0.37129666500000003</v>
      </c>
      <c r="K731" s="15"/>
      <c r="N731" s="38"/>
      <c r="O731" s="31">
        <f ca="1">J731/'Fixed inputs'!$D$85*(1/INDIRECT($H731))</f>
        <v>0.1031379625</v>
      </c>
      <c r="P731" s="32" t="str">
        <f>IF(L731="","",N731*INDEX(rngFXtoEUr,MATCH(L731,rngCurrencies,0))/INDEX('Fixed inputs'!$D$81:$D$85,MATCH($C731,'Fixed inputs'!$B$81:$B$85,0)))</f>
        <v/>
      </c>
      <c r="Q731" s="146">
        <f t="shared" ca="1" si="219"/>
        <v>0.1031379625</v>
      </c>
      <c r="V731" s="32"/>
    </row>
    <row r="732" spans="2:22" x14ac:dyDescent="0.6">
      <c r="B732" s="5">
        <f>INDEX('Fixed inputs'!$I$8:$I$19,MATCH(F732,'Fixed inputs'!$J$8:$J$19,0))</f>
        <v>9</v>
      </c>
      <c r="C732" s="22" t="s">
        <v>64</v>
      </c>
      <c r="D732" s="23" t="s">
        <v>33</v>
      </c>
      <c r="E732" s="23">
        <v>2020</v>
      </c>
      <c r="F732" s="24" t="s">
        <v>132</v>
      </c>
      <c r="G732" s="15" t="s">
        <v>102</v>
      </c>
      <c r="H732" s="5" t="s">
        <v>90</v>
      </c>
      <c r="I732" s="5" t="s">
        <v>65</v>
      </c>
      <c r="J732" s="125">
        <v>0.37129666500000003</v>
      </c>
      <c r="K732" s="15"/>
      <c r="N732" s="38"/>
      <c r="O732" s="31">
        <f ca="1">J732/'Fixed inputs'!$D$85*(1/INDIRECT($H732))</f>
        <v>0.1031379625</v>
      </c>
      <c r="P732" s="32" t="str">
        <f>IF(L732="","",N732*INDEX(rngFXtoEUr,MATCH(L732,rngCurrencies,0))/INDEX('Fixed inputs'!$D$81:$D$85,MATCH($C732,'Fixed inputs'!$B$81:$B$85,0)))</f>
        <v/>
      </c>
      <c r="Q732" s="146">
        <f t="shared" ca="1" si="219"/>
        <v>0.1031379625</v>
      </c>
      <c r="V732" s="32"/>
    </row>
    <row r="733" spans="2:22" x14ac:dyDescent="0.6">
      <c r="B733" s="5">
        <f>INDEX('Fixed inputs'!$I$8:$I$19,MATCH(F733,'Fixed inputs'!$J$8:$J$19,0))</f>
        <v>10</v>
      </c>
      <c r="C733" s="22" t="s">
        <v>64</v>
      </c>
      <c r="D733" s="23" t="s">
        <v>33</v>
      </c>
      <c r="E733" s="23">
        <v>2020</v>
      </c>
      <c r="F733" s="24" t="s">
        <v>133</v>
      </c>
      <c r="G733" s="15" t="s">
        <v>102</v>
      </c>
      <c r="H733" s="5" t="s">
        <v>90</v>
      </c>
      <c r="I733" s="5" t="s">
        <v>65</v>
      </c>
      <c r="J733" s="125">
        <v>5.1355904538525854</v>
      </c>
      <c r="K733" s="15"/>
      <c r="N733" s="38"/>
      <c r="O733" s="31">
        <f ca="1">J733/'Fixed inputs'!$D$85*(1/INDIRECT($H733))</f>
        <v>1.4265529038479403</v>
      </c>
      <c r="P733" s="32" t="str">
        <f>IF(L733="","",N733*INDEX(rngFXtoEUr,MATCH(L733,rngCurrencies,0))/INDEX('Fixed inputs'!$D$81:$D$85,MATCH($C733,'Fixed inputs'!$B$81:$B$85,0)))</f>
        <v/>
      </c>
      <c r="Q733" s="146">
        <f t="shared" ca="1" si="219"/>
        <v>1.4265529038479403</v>
      </c>
      <c r="V733" s="32"/>
    </row>
    <row r="734" spans="2:22" x14ac:dyDescent="0.6">
      <c r="B734" s="5">
        <f>INDEX('Fixed inputs'!$I$8:$I$19,MATCH(F734,'Fixed inputs'!$J$8:$J$19,0))</f>
        <v>11</v>
      </c>
      <c r="C734" s="22" t="s">
        <v>64</v>
      </c>
      <c r="D734" s="23" t="s">
        <v>33</v>
      </c>
      <c r="E734" s="23">
        <v>2020</v>
      </c>
      <c r="F734" s="24" t="s">
        <v>134</v>
      </c>
      <c r="G734" s="15" t="s">
        <v>102</v>
      </c>
      <c r="H734" s="5" t="s">
        <v>90</v>
      </c>
      <c r="I734" s="5" t="s">
        <v>65</v>
      </c>
      <c r="J734" s="125">
        <v>5.1355904538525854</v>
      </c>
      <c r="K734" s="15"/>
      <c r="N734" s="38"/>
      <c r="O734" s="31">
        <f ca="1">J734/'Fixed inputs'!$D$85*(1/INDIRECT($H734))</f>
        <v>1.4265529038479403</v>
      </c>
      <c r="P734" s="32" t="str">
        <f>IF(L734="","",N734*INDEX(rngFXtoEUr,MATCH(L734,rngCurrencies,0))/INDEX('Fixed inputs'!$D$81:$D$85,MATCH($C734,'Fixed inputs'!$B$81:$B$85,0)))</f>
        <v/>
      </c>
      <c r="Q734" s="146">
        <f t="shared" ca="1" si="219"/>
        <v>1.4265529038479403</v>
      </c>
      <c r="V734" s="32"/>
    </row>
    <row r="735" spans="2:22" x14ac:dyDescent="0.6">
      <c r="B735" s="5">
        <f>INDEX('Fixed inputs'!$I$8:$I$19,MATCH(F735,'Fixed inputs'!$J$8:$J$19,0))</f>
        <v>12</v>
      </c>
      <c r="C735" s="22" t="s">
        <v>64</v>
      </c>
      <c r="D735" s="23" t="s">
        <v>33</v>
      </c>
      <c r="E735" s="23">
        <v>2020</v>
      </c>
      <c r="F735" s="24" t="s">
        <v>135</v>
      </c>
      <c r="G735" s="15" t="s">
        <v>102</v>
      </c>
      <c r="H735" s="5" t="s">
        <v>90</v>
      </c>
      <c r="I735" s="5" t="s">
        <v>65</v>
      </c>
      <c r="J735" s="125">
        <v>9.1299314565178431</v>
      </c>
      <c r="K735" s="15"/>
      <c r="N735" s="38"/>
      <c r="O735" s="31">
        <f ca="1">J735/'Fixed inputs'!$D$85*(1/INDIRECT($H735))</f>
        <v>2.5360920712549562</v>
      </c>
      <c r="P735" s="32" t="str">
        <f>IF(L735="","",N735*INDEX(rngFXtoEUr,MATCH(L735,rngCurrencies,0))/INDEX('Fixed inputs'!$D$81:$D$85,MATCH($C735,'Fixed inputs'!$B$81:$B$85,0)))</f>
        <v/>
      </c>
      <c r="Q735" s="146">
        <f t="shared" ca="1" si="219"/>
        <v>2.5360920712549562</v>
      </c>
      <c r="V735" s="32"/>
    </row>
    <row r="736" spans="2:22" x14ac:dyDescent="0.6">
      <c r="B736" s="5">
        <f>INDEX('Fixed inputs'!$I$8:$I$19,MATCH(F736,'Fixed inputs'!$J$8:$J$19,0))</f>
        <v>1</v>
      </c>
      <c r="C736" s="22" t="s">
        <v>64</v>
      </c>
      <c r="D736" s="23" t="s">
        <v>33</v>
      </c>
      <c r="E736" s="23">
        <v>2021</v>
      </c>
      <c r="F736" s="24" t="s">
        <v>124</v>
      </c>
      <c r="G736" s="15" t="s">
        <v>102</v>
      </c>
      <c r="H736" s="5" t="s">
        <v>90</v>
      </c>
      <c r="I736" s="5" t="s">
        <v>65</v>
      </c>
      <c r="J736" s="125">
        <v>15.977380048906227</v>
      </c>
      <c r="K736" s="15"/>
      <c r="N736" s="38"/>
      <c r="O736" s="31">
        <f ca="1">J736/'Fixed inputs'!$D$85*(1/INDIRECT($H736))</f>
        <v>4.4381611246961743</v>
      </c>
      <c r="P736" s="32" t="str">
        <f>IF(L736="","",N736*INDEX(rngFXtoEUr,MATCH(L736,rngCurrencies,0))/INDEX('Fixed inputs'!$D$81:$D$85,MATCH($C736,'Fixed inputs'!$B$81:$B$85,0)))</f>
        <v/>
      </c>
      <c r="Q736" s="146">
        <f t="shared" ca="1" si="219"/>
        <v>4.4381611246961743</v>
      </c>
      <c r="V736" s="32"/>
    </row>
    <row r="737" spans="2:22" x14ac:dyDescent="0.6">
      <c r="B737" s="5">
        <f>INDEX('Fixed inputs'!$I$8:$I$19,MATCH(F737,'Fixed inputs'!$J$8:$J$19,0))</f>
        <v>2</v>
      </c>
      <c r="C737" s="22" t="s">
        <v>64</v>
      </c>
      <c r="D737" s="23" t="s">
        <v>33</v>
      </c>
      <c r="E737" s="23">
        <v>2021</v>
      </c>
      <c r="F737" s="24" t="s">
        <v>125</v>
      </c>
      <c r="G737" s="15" t="s">
        <v>102</v>
      </c>
      <c r="H737" s="5" t="s">
        <v>90</v>
      </c>
      <c r="I737" s="5" t="s">
        <v>65</v>
      </c>
      <c r="J737" s="125">
        <v>18.259862913035686</v>
      </c>
      <c r="K737" s="15"/>
      <c r="N737" s="38"/>
      <c r="O737" s="31">
        <f ca="1">J737/'Fixed inputs'!$D$85*(1/INDIRECT($H737))</f>
        <v>5.0721841425099123</v>
      </c>
      <c r="P737" s="32" t="str">
        <f>IF(L737="","",N737*INDEX(rngFXtoEUr,MATCH(L737,rngCurrencies,0))/INDEX('Fixed inputs'!$D$81:$D$85,MATCH($C737,'Fixed inputs'!$B$81:$B$85,0)))</f>
        <v/>
      </c>
      <c r="Q737" s="146">
        <f t="shared" ca="1" si="219"/>
        <v>5.0721841425099123</v>
      </c>
      <c r="V737" s="32"/>
    </row>
    <row r="738" spans="2:22" x14ac:dyDescent="0.6">
      <c r="B738" s="5">
        <f>INDEX('Fixed inputs'!$I$8:$I$19,MATCH(F738,'Fixed inputs'!$J$8:$J$19,0))</f>
        <v>3</v>
      </c>
      <c r="C738" s="22" t="s">
        <v>64</v>
      </c>
      <c r="D738" s="23" t="s">
        <v>33</v>
      </c>
      <c r="E738" s="23">
        <v>2021</v>
      </c>
      <c r="F738" s="24" t="s">
        <v>126</v>
      </c>
      <c r="G738" s="15" t="s">
        <v>102</v>
      </c>
      <c r="H738" s="5" t="s">
        <v>90</v>
      </c>
      <c r="I738" s="5" t="s">
        <v>65</v>
      </c>
      <c r="J738" s="125">
        <v>13.694897184776769</v>
      </c>
      <c r="K738" s="15"/>
      <c r="N738" s="38"/>
      <c r="O738" s="31">
        <f ca="1">J738/'Fixed inputs'!$D$85*(1/INDIRECT($H738))</f>
        <v>3.8041381068824358</v>
      </c>
      <c r="P738" s="32" t="str">
        <f>IF(L738="","",N738*INDEX(rngFXtoEUr,MATCH(L738,rngCurrencies,0))/INDEX('Fixed inputs'!$D$81:$D$85,MATCH($C738,'Fixed inputs'!$B$81:$B$85,0)))</f>
        <v/>
      </c>
      <c r="Q738" s="146">
        <f t="shared" ca="1" si="219"/>
        <v>3.8041381068824358</v>
      </c>
      <c r="V738" s="32"/>
    </row>
    <row r="739" spans="2:22" x14ac:dyDescent="0.6">
      <c r="B739" s="5">
        <f>INDEX('Fixed inputs'!$I$8:$I$19,MATCH(F739,'Fixed inputs'!$J$8:$J$19,0))</f>
        <v>4</v>
      </c>
      <c r="C739" s="22" t="s">
        <v>64</v>
      </c>
      <c r="D739" s="23" t="s">
        <v>33</v>
      </c>
      <c r="E739" s="23">
        <v>2021</v>
      </c>
      <c r="F739" s="24" t="s">
        <v>127</v>
      </c>
      <c r="G739" s="15" t="s">
        <v>102</v>
      </c>
      <c r="H739" s="5" t="s">
        <v>90</v>
      </c>
      <c r="I739" s="5" t="s">
        <v>65</v>
      </c>
      <c r="J739" s="125">
        <v>5.1355904538525854</v>
      </c>
      <c r="K739" s="15"/>
      <c r="N739" s="38"/>
      <c r="O739" s="31">
        <f ca="1">J739/'Fixed inputs'!$D$85*(1/INDIRECT($H739))</f>
        <v>1.4265529038479403</v>
      </c>
      <c r="P739" s="32" t="str">
        <f>IF(L739="","",N739*INDEX(rngFXtoEUr,MATCH(L739,rngCurrencies,0))/INDEX('Fixed inputs'!$D$81:$D$85,MATCH($C739,'Fixed inputs'!$B$81:$B$85,0)))</f>
        <v/>
      </c>
      <c r="Q739" s="146">
        <f t="shared" ca="1" si="219"/>
        <v>1.4265529038479403</v>
      </c>
      <c r="V739" s="32"/>
    </row>
    <row r="740" spans="2:22" x14ac:dyDescent="0.6">
      <c r="B740" s="5">
        <f>INDEX('Fixed inputs'!$I$8:$I$19,MATCH(F740,'Fixed inputs'!$J$8:$J$19,0))</f>
        <v>5</v>
      </c>
      <c r="C740" s="22" t="s">
        <v>64</v>
      </c>
      <c r="D740" s="23" t="s">
        <v>33</v>
      </c>
      <c r="E740" s="23">
        <v>2021</v>
      </c>
      <c r="F740" s="24" t="s">
        <v>128</v>
      </c>
      <c r="G740" s="15" t="s">
        <v>102</v>
      </c>
      <c r="H740" s="5" t="s">
        <v>90</v>
      </c>
      <c r="I740" s="5" t="s">
        <v>65</v>
      </c>
      <c r="J740" s="125">
        <v>0.38802128498974897</v>
      </c>
      <c r="K740" s="15"/>
      <c r="N740" s="38"/>
      <c r="O740" s="31">
        <f ca="1">J740/'Fixed inputs'!$D$85*(1/INDIRECT($H740))</f>
        <v>0.10778369027493026</v>
      </c>
      <c r="P740" s="32" t="str">
        <f>IF(L740="","",N740*INDEX(rngFXtoEUr,MATCH(L740,rngCurrencies,0))/INDEX('Fixed inputs'!$D$81:$D$85,MATCH($C740,'Fixed inputs'!$B$81:$B$85,0)))</f>
        <v/>
      </c>
      <c r="Q740" s="146">
        <f t="shared" ca="1" si="219"/>
        <v>0.10778369027493026</v>
      </c>
      <c r="V740" s="32"/>
    </row>
    <row r="741" spans="2:22" x14ac:dyDescent="0.6">
      <c r="B741" s="5">
        <f>INDEX('Fixed inputs'!$I$8:$I$19,MATCH(F741,'Fixed inputs'!$J$8:$J$19,0))</f>
        <v>6</v>
      </c>
      <c r="C741" s="22" t="s">
        <v>64</v>
      </c>
      <c r="D741" s="23" t="s">
        <v>33</v>
      </c>
      <c r="E741" s="23">
        <v>2021</v>
      </c>
      <c r="F741" s="24" t="s">
        <v>129</v>
      </c>
      <c r="G741" s="15" t="s">
        <v>102</v>
      </c>
      <c r="H741" s="5" t="s">
        <v>90</v>
      </c>
      <c r="I741" s="5" t="s">
        <v>65</v>
      </c>
      <c r="J741" s="125">
        <v>0.38802128498974897</v>
      </c>
      <c r="K741" s="15"/>
      <c r="N741" s="38"/>
      <c r="O741" s="31">
        <f ca="1">J741/'Fixed inputs'!$D$85*(1/INDIRECT($H741))</f>
        <v>0.10778369027493026</v>
      </c>
      <c r="P741" s="32" t="str">
        <f>IF(L741="","",N741*INDEX(rngFXtoEUr,MATCH(L741,rngCurrencies,0))/INDEX('Fixed inputs'!$D$81:$D$85,MATCH($C741,'Fixed inputs'!$B$81:$B$85,0)))</f>
        <v/>
      </c>
      <c r="Q741" s="146">
        <f t="shared" ca="1" si="219"/>
        <v>0.10778369027493026</v>
      </c>
      <c r="V741" s="32"/>
    </row>
    <row r="742" spans="2:22" x14ac:dyDescent="0.6">
      <c r="B742" s="5">
        <f>INDEX('Fixed inputs'!$I$8:$I$19,MATCH(F742,'Fixed inputs'!$J$8:$J$19,0))</f>
        <v>7</v>
      </c>
      <c r="C742" s="22" t="s">
        <v>64</v>
      </c>
      <c r="D742" s="23" t="s">
        <v>33</v>
      </c>
      <c r="E742" s="23">
        <v>2021</v>
      </c>
      <c r="F742" s="24" t="s">
        <v>130</v>
      </c>
      <c r="G742" s="15" t="s">
        <v>102</v>
      </c>
      <c r="H742" s="5" t="s">
        <v>90</v>
      </c>
      <c r="I742" s="5" t="s">
        <v>65</v>
      </c>
      <c r="J742" s="125">
        <v>0.38802128498974897</v>
      </c>
      <c r="K742" s="15"/>
      <c r="N742" s="38"/>
      <c r="O742" s="31">
        <f ca="1">J742/'Fixed inputs'!$D$85*(1/INDIRECT($H742))</f>
        <v>0.10778369027493026</v>
      </c>
      <c r="P742" s="32" t="str">
        <f>IF(L742="","",N742*INDEX(rngFXtoEUr,MATCH(L742,rngCurrencies,0))/INDEX('Fixed inputs'!$D$81:$D$85,MATCH($C742,'Fixed inputs'!$B$81:$B$85,0)))</f>
        <v/>
      </c>
      <c r="Q742" s="146">
        <f t="shared" ca="1" si="219"/>
        <v>0.10778369027493026</v>
      </c>
      <c r="V742" s="32"/>
    </row>
    <row r="743" spans="2:22" x14ac:dyDescent="0.6">
      <c r="B743" s="5">
        <f>INDEX('Fixed inputs'!$I$8:$I$19,MATCH(F743,'Fixed inputs'!$J$8:$J$19,0))</f>
        <v>8</v>
      </c>
      <c r="C743" s="22" t="s">
        <v>64</v>
      </c>
      <c r="D743" s="23" t="s">
        <v>33</v>
      </c>
      <c r="E743" s="23">
        <v>2021</v>
      </c>
      <c r="F743" s="24" t="s">
        <v>131</v>
      </c>
      <c r="G743" s="15" t="s">
        <v>102</v>
      </c>
      <c r="H743" s="5" t="s">
        <v>90</v>
      </c>
      <c r="I743" s="5" t="s">
        <v>65</v>
      </c>
      <c r="J743" s="125">
        <v>0.38802128498974897</v>
      </c>
      <c r="K743" s="15"/>
      <c r="N743" s="38"/>
      <c r="O743" s="31">
        <f ca="1">J743/'Fixed inputs'!$D$85*(1/INDIRECT($H743))</f>
        <v>0.10778369027493026</v>
      </c>
      <c r="P743" s="32" t="str">
        <f>IF(L743="","",N743*INDEX(rngFXtoEUr,MATCH(L743,rngCurrencies,0))/INDEX('Fixed inputs'!$D$81:$D$85,MATCH($C743,'Fixed inputs'!$B$81:$B$85,0)))</f>
        <v/>
      </c>
      <c r="Q743" s="146">
        <f t="shared" ca="1" si="219"/>
        <v>0.10778369027493026</v>
      </c>
      <c r="V743" s="32"/>
    </row>
    <row r="744" spans="2:22" x14ac:dyDescent="0.6">
      <c r="B744" s="5">
        <f>INDEX('Fixed inputs'!$I$8:$I$19,MATCH(F744,'Fixed inputs'!$J$8:$J$19,0))</f>
        <v>9</v>
      </c>
      <c r="C744" s="22" t="s">
        <v>64</v>
      </c>
      <c r="D744" s="23" t="s">
        <v>33</v>
      </c>
      <c r="E744" s="23">
        <v>2021</v>
      </c>
      <c r="F744" s="24" t="s">
        <v>132</v>
      </c>
      <c r="G744" s="15" t="s">
        <v>102</v>
      </c>
      <c r="H744" s="5" t="s">
        <v>90</v>
      </c>
      <c r="I744" s="5" t="s">
        <v>65</v>
      </c>
      <c r="J744" s="125">
        <v>0.38802128498974897</v>
      </c>
      <c r="K744" s="15"/>
      <c r="N744" s="38"/>
      <c r="O744" s="31">
        <f ca="1">J744/'Fixed inputs'!$D$85*(1/INDIRECT($H744))</f>
        <v>0.10778369027493026</v>
      </c>
      <c r="P744" s="32" t="str">
        <f>IF(L744="","",N744*INDEX(rngFXtoEUr,MATCH(L744,rngCurrencies,0))/INDEX('Fixed inputs'!$D$81:$D$85,MATCH($C744,'Fixed inputs'!$B$81:$B$85,0)))</f>
        <v/>
      </c>
      <c r="Q744" s="146">
        <f t="shared" ca="1" si="219"/>
        <v>0.10778369027493026</v>
      </c>
      <c r="V744" s="32"/>
    </row>
    <row r="745" spans="2:22" x14ac:dyDescent="0.6">
      <c r="B745" s="5">
        <f>INDEX('Fixed inputs'!$I$8:$I$19,MATCH(F745,'Fixed inputs'!$J$8:$J$19,0))</f>
        <v>10</v>
      </c>
      <c r="C745" s="22" t="s">
        <v>64</v>
      </c>
      <c r="D745" s="23" t="s">
        <v>33</v>
      </c>
      <c r="E745" s="23">
        <v>2021</v>
      </c>
      <c r="F745" s="24" t="s">
        <v>133</v>
      </c>
      <c r="G745" s="15" t="s">
        <v>102</v>
      </c>
      <c r="H745" s="5" t="s">
        <v>90</v>
      </c>
      <c r="I745" s="5" t="s">
        <v>65</v>
      </c>
      <c r="J745" s="125">
        <v>5.4565243997278197</v>
      </c>
      <c r="K745" s="15"/>
      <c r="N745" s="38"/>
      <c r="O745" s="31">
        <f ca="1">J745/'Fixed inputs'!$D$85*(1/INDIRECT($H745))</f>
        <v>1.5157012221466166</v>
      </c>
      <c r="P745" s="32" t="str">
        <f>IF(L745="","",N745*INDEX(rngFXtoEUr,MATCH(L745,rngCurrencies,0))/INDEX('Fixed inputs'!$D$81:$D$85,MATCH($C745,'Fixed inputs'!$B$81:$B$85,0)))</f>
        <v/>
      </c>
      <c r="Q745" s="146">
        <f t="shared" ca="1" si="219"/>
        <v>1.5157012221466166</v>
      </c>
      <c r="V745" s="32"/>
    </row>
    <row r="746" spans="2:22" x14ac:dyDescent="0.6">
      <c r="B746" s="5">
        <f>INDEX('Fixed inputs'!$I$8:$I$19,MATCH(F746,'Fixed inputs'!$J$8:$J$19,0))</f>
        <v>11</v>
      </c>
      <c r="C746" s="22" t="s">
        <v>64</v>
      </c>
      <c r="D746" s="23" t="s">
        <v>33</v>
      </c>
      <c r="E746" s="23">
        <v>2021</v>
      </c>
      <c r="F746" s="24" t="s">
        <v>134</v>
      </c>
      <c r="G746" s="15" t="s">
        <v>102</v>
      </c>
      <c r="H746" s="5" t="s">
        <v>90</v>
      </c>
      <c r="I746" s="5" t="s">
        <v>65</v>
      </c>
      <c r="J746" s="125">
        <v>5.4565243997278197</v>
      </c>
      <c r="K746" s="15"/>
      <c r="N746" s="38"/>
      <c r="O746" s="31">
        <f ca="1">J746/'Fixed inputs'!$D$85*(1/INDIRECT($H746))</f>
        <v>1.5157012221466166</v>
      </c>
      <c r="P746" s="32" t="str">
        <f>IF(L746="","",N746*INDEX(rngFXtoEUr,MATCH(L746,rngCurrencies,0))/INDEX('Fixed inputs'!$D$81:$D$85,MATCH($C746,'Fixed inputs'!$B$81:$B$85,0)))</f>
        <v/>
      </c>
      <c r="Q746" s="146">
        <f t="shared" ca="1" si="219"/>
        <v>1.5157012221466166</v>
      </c>
      <c r="V746" s="32"/>
    </row>
    <row r="747" spans="2:22" x14ac:dyDescent="0.6">
      <c r="B747" s="5">
        <f>INDEX('Fixed inputs'!$I$8:$I$19,MATCH(F747,'Fixed inputs'!$J$8:$J$19,0))</f>
        <v>12</v>
      </c>
      <c r="C747" s="22" t="s">
        <v>64</v>
      </c>
      <c r="D747" s="23" t="s">
        <v>33</v>
      </c>
      <c r="E747" s="23">
        <v>2021</v>
      </c>
      <c r="F747" s="24" t="s">
        <v>135</v>
      </c>
      <c r="G747" s="15" t="s">
        <v>102</v>
      </c>
      <c r="H747" s="5" t="s">
        <v>90</v>
      </c>
      <c r="I747" s="5" t="s">
        <v>65</v>
      </c>
      <c r="J747" s="125">
        <v>9.7004802481787156</v>
      </c>
      <c r="K747" s="15"/>
      <c r="N747" s="38"/>
      <c r="O747" s="31">
        <f ca="1">J747/'Fixed inputs'!$D$85*(1/INDIRECT($H747))</f>
        <v>2.6945778467163097</v>
      </c>
      <c r="P747" s="32" t="str">
        <f>IF(L747="","",N747*INDEX(rngFXtoEUr,MATCH(L747,rngCurrencies,0))/INDEX('Fixed inputs'!$D$81:$D$85,MATCH($C747,'Fixed inputs'!$B$81:$B$85,0)))</f>
        <v/>
      </c>
      <c r="Q747" s="146">
        <f t="shared" ca="1" si="219"/>
        <v>2.6945778467163097</v>
      </c>
      <c r="V747" s="32"/>
    </row>
    <row r="748" spans="2:22" x14ac:dyDescent="0.6">
      <c r="B748" s="5">
        <f>INDEX('Fixed inputs'!$I$8:$I$19,MATCH(F748,'Fixed inputs'!$J$8:$J$19,0))</f>
        <v>1</v>
      </c>
      <c r="C748" s="22" t="s">
        <v>64</v>
      </c>
      <c r="D748" s="23" t="s">
        <v>33</v>
      </c>
      <c r="E748" s="23">
        <v>2022</v>
      </c>
      <c r="F748" s="24" t="s">
        <v>124</v>
      </c>
      <c r="G748" s="15" t="s">
        <v>102</v>
      </c>
      <c r="H748" s="5" t="s">
        <v>90</v>
      </c>
      <c r="I748" s="5" t="s">
        <v>65</v>
      </c>
      <c r="J748" s="125">
        <v>16.975840434312754</v>
      </c>
      <c r="K748" s="15"/>
      <c r="N748" s="38"/>
      <c r="O748" s="31">
        <f ca="1">J748/'Fixed inputs'!$D$85*(1/INDIRECT($H748))</f>
        <v>4.7155112317535428</v>
      </c>
      <c r="P748" s="32" t="str">
        <f>IF(L748="","",N748*INDEX(rngFXtoEUr,MATCH(L748,rngCurrencies,0))/INDEX('Fixed inputs'!$D$81:$D$85,MATCH($C748,'Fixed inputs'!$B$81:$B$85,0)))</f>
        <v/>
      </c>
      <c r="Q748" s="146">
        <f t="shared" ca="1" si="219"/>
        <v>4.7155112317535428</v>
      </c>
      <c r="V748" s="32"/>
    </row>
    <row r="749" spans="2:22" x14ac:dyDescent="0.6">
      <c r="B749" s="5">
        <f>INDEX('Fixed inputs'!$I$8:$I$19,MATCH(F749,'Fixed inputs'!$J$8:$J$19,0))</f>
        <v>2</v>
      </c>
      <c r="C749" s="22" t="s">
        <v>64</v>
      </c>
      <c r="D749" s="23" t="s">
        <v>33</v>
      </c>
      <c r="E749" s="23">
        <v>2022</v>
      </c>
      <c r="F749" s="24" t="s">
        <v>125</v>
      </c>
      <c r="G749" s="15" t="s">
        <v>102</v>
      </c>
      <c r="H749" s="5" t="s">
        <v>90</v>
      </c>
      <c r="I749" s="5" t="s">
        <v>65</v>
      </c>
      <c r="J749" s="125">
        <v>19.400960496357431</v>
      </c>
      <c r="K749" s="15"/>
      <c r="N749" s="38"/>
      <c r="O749" s="31">
        <f ca="1">J749/'Fixed inputs'!$D$85*(1/INDIRECT($H749))</f>
        <v>5.3891556934326195</v>
      </c>
      <c r="P749" s="32" t="str">
        <f>IF(L749="","",N749*INDEX(rngFXtoEUr,MATCH(L749,rngCurrencies,0))/INDEX('Fixed inputs'!$D$81:$D$85,MATCH($C749,'Fixed inputs'!$B$81:$B$85,0)))</f>
        <v/>
      </c>
      <c r="Q749" s="146">
        <f t="shared" ca="1" si="219"/>
        <v>5.3891556934326195</v>
      </c>
      <c r="V749" s="32"/>
    </row>
    <row r="750" spans="2:22" x14ac:dyDescent="0.6">
      <c r="B750" s="5">
        <f>INDEX('Fixed inputs'!$I$8:$I$19,MATCH(F750,'Fixed inputs'!$J$8:$J$19,0))</f>
        <v>3</v>
      </c>
      <c r="C750" s="22" t="s">
        <v>64</v>
      </c>
      <c r="D750" s="23" t="s">
        <v>33</v>
      </c>
      <c r="E750" s="23">
        <v>2022</v>
      </c>
      <c r="F750" s="24" t="s">
        <v>126</v>
      </c>
      <c r="G750" s="15" t="s">
        <v>102</v>
      </c>
      <c r="H750" s="5" t="s">
        <v>90</v>
      </c>
      <c r="I750" s="5" t="s">
        <v>65</v>
      </c>
      <c r="J750" s="125">
        <v>14.550720372268076</v>
      </c>
      <c r="K750" s="15"/>
      <c r="N750" s="38"/>
      <c r="O750" s="31">
        <f ca="1">J750/'Fixed inputs'!$D$85*(1/INDIRECT($H750))</f>
        <v>4.0418667700744653</v>
      </c>
      <c r="P750" s="32" t="str">
        <f>IF(L750="","",N750*INDEX(rngFXtoEUr,MATCH(L750,rngCurrencies,0))/INDEX('Fixed inputs'!$D$81:$D$85,MATCH($C750,'Fixed inputs'!$B$81:$B$85,0)))</f>
        <v/>
      </c>
      <c r="Q750" s="146">
        <f t="shared" ca="1" si="219"/>
        <v>4.0418667700744653</v>
      </c>
      <c r="V750" s="32"/>
    </row>
    <row r="751" spans="2:22" x14ac:dyDescent="0.6">
      <c r="B751" s="5">
        <f>INDEX('Fixed inputs'!$I$8:$I$19,MATCH(F751,'Fixed inputs'!$J$8:$J$19,0))</f>
        <v>4</v>
      </c>
      <c r="C751" s="22" t="s">
        <v>64</v>
      </c>
      <c r="D751" s="23" t="s">
        <v>33</v>
      </c>
      <c r="E751" s="23">
        <v>2022</v>
      </c>
      <c r="F751" s="24" t="s">
        <v>127</v>
      </c>
      <c r="G751" s="15" t="s">
        <v>102</v>
      </c>
      <c r="H751" s="5" t="s">
        <v>90</v>
      </c>
      <c r="I751" s="5" t="s">
        <v>65</v>
      </c>
      <c r="J751" s="125">
        <v>5.4565243997278197</v>
      </c>
      <c r="K751" s="15"/>
      <c r="N751" s="38"/>
      <c r="O751" s="31">
        <f ca="1">J751/'Fixed inputs'!$D$85*(1/INDIRECT($H751))</f>
        <v>1.5157012221466166</v>
      </c>
      <c r="P751" s="32" t="str">
        <f>IF(L751="","",N751*INDEX(rngFXtoEUr,MATCH(L751,rngCurrencies,0))/INDEX('Fixed inputs'!$D$81:$D$85,MATCH($C751,'Fixed inputs'!$B$81:$B$85,0)))</f>
        <v/>
      </c>
      <c r="Q751" s="146">
        <f t="shared" ca="1" si="219"/>
        <v>1.5157012221466166</v>
      </c>
      <c r="V751" s="32"/>
    </row>
    <row r="752" spans="2:22" x14ac:dyDescent="0.6">
      <c r="B752" s="5">
        <f>INDEX('Fixed inputs'!$I$8:$I$19,MATCH(F752,'Fixed inputs'!$J$8:$J$19,0))</f>
        <v>5</v>
      </c>
      <c r="C752" s="22" t="s">
        <v>64</v>
      </c>
      <c r="D752" s="23" t="s">
        <v>33</v>
      </c>
      <c r="E752" s="23">
        <v>2022</v>
      </c>
      <c r="F752" s="24" t="s">
        <v>128</v>
      </c>
      <c r="G752" s="15" t="s">
        <v>102</v>
      </c>
      <c r="H752" s="5" t="s">
        <v>90</v>
      </c>
      <c r="I752" s="5" t="s">
        <v>65</v>
      </c>
      <c r="J752" s="125">
        <v>0.41226955852213715</v>
      </c>
      <c r="K752" s="15"/>
      <c r="N752" s="38"/>
      <c r="O752" s="31">
        <f ca="1">J752/'Fixed inputs'!$D$85*(1/INDIRECT($H752))</f>
        <v>0.11451932181170477</v>
      </c>
      <c r="P752" s="32" t="str">
        <f>IF(L752="","",N752*INDEX(rngFXtoEUr,MATCH(L752,rngCurrencies,0))/INDEX('Fixed inputs'!$D$81:$D$85,MATCH($C752,'Fixed inputs'!$B$81:$B$85,0)))</f>
        <v/>
      </c>
      <c r="Q752" s="146">
        <f t="shared" ca="1" si="219"/>
        <v>0.11451932181170477</v>
      </c>
      <c r="V752" s="32"/>
    </row>
    <row r="753" spans="2:22" x14ac:dyDescent="0.6">
      <c r="B753" s="5">
        <f>INDEX('Fixed inputs'!$I$8:$I$19,MATCH(F753,'Fixed inputs'!$J$8:$J$19,0))</f>
        <v>6</v>
      </c>
      <c r="C753" s="22" t="s">
        <v>64</v>
      </c>
      <c r="D753" s="23" t="s">
        <v>33</v>
      </c>
      <c r="E753" s="23">
        <v>2022</v>
      </c>
      <c r="F753" s="24" t="s">
        <v>129</v>
      </c>
      <c r="G753" s="15" t="s">
        <v>102</v>
      </c>
      <c r="H753" s="5" t="s">
        <v>90</v>
      </c>
      <c r="I753" s="5" t="s">
        <v>65</v>
      </c>
      <c r="J753" s="125">
        <v>0.41226955852213715</v>
      </c>
      <c r="K753" s="15"/>
      <c r="N753" s="38"/>
      <c r="O753" s="31">
        <f ca="1">J753/'Fixed inputs'!$D$85*(1/INDIRECT($H753))</f>
        <v>0.11451932181170477</v>
      </c>
      <c r="P753" s="32" t="str">
        <f>IF(L753="","",N753*INDEX(rngFXtoEUr,MATCH(L753,rngCurrencies,0))/INDEX('Fixed inputs'!$D$81:$D$85,MATCH($C753,'Fixed inputs'!$B$81:$B$85,0)))</f>
        <v/>
      </c>
      <c r="Q753" s="146">
        <f t="shared" ca="1" si="219"/>
        <v>0.11451932181170477</v>
      </c>
      <c r="V753" s="32"/>
    </row>
    <row r="754" spans="2:22" x14ac:dyDescent="0.6">
      <c r="B754" s="5">
        <f>INDEX('Fixed inputs'!$I$8:$I$19,MATCH(F754,'Fixed inputs'!$J$8:$J$19,0))</f>
        <v>7</v>
      </c>
      <c r="C754" s="22" t="s">
        <v>64</v>
      </c>
      <c r="D754" s="23" t="s">
        <v>33</v>
      </c>
      <c r="E754" s="23">
        <v>2022</v>
      </c>
      <c r="F754" s="24" t="s">
        <v>130</v>
      </c>
      <c r="G754" s="15" t="s">
        <v>102</v>
      </c>
      <c r="H754" s="5" t="s">
        <v>90</v>
      </c>
      <c r="I754" s="5" t="s">
        <v>65</v>
      </c>
      <c r="J754" s="125">
        <v>0.41226955852213715</v>
      </c>
      <c r="K754" s="15"/>
      <c r="N754" s="38"/>
      <c r="O754" s="31">
        <f ca="1">J754/'Fixed inputs'!$D$85*(1/INDIRECT($H754))</f>
        <v>0.11451932181170477</v>
      </c>
      <c r="P754" s="32" t="str">
        <f>IF(L754="","",N754*INDEX(rngFXtoEUr,MATCH(L754,rngCurrencies,0))/INDEX('Fixed inputs'!$D$81:$D$85,MATCH($C754,'Fixed inputs'!$B$81:$B$85,0)))</f>
        <v/>
      </c>
      <c r="Q754" s="146">
        <f t="shared" ca="1" si="219"/>
        <v>0.11451932181170477</v>
      </c>
      <c r="V754" s="32"/>
    </row>
    <row r="755" spans="2:22" x14ac:dyDescent="0.6">
      <c r="B755" s="5">
        <f>INDEX('Fixed inputs'!$I$8:$I$19,MATCH(F755,'Fixed inputs'!$J$8:$J$19,0))</f>
        <v>8</v>
      </c>
      <c r="C755" s="22" t="s">
        <v>64</v>
      </c>
      <c r="D755" s="23" t="s">
        <v>33</v>
      </c>
      <c r="E755" s="23">
        <v>2022</v>
      </c>
      <c r="F755" s="24" t="s">
        <v>131</v>
      </c>
      <c r="G755" s="15" t="s">
        <v>102</v>
      </c>
      <c r="H755" s="5" t="s">
        <v>90</v>
      </c>
      <c r="I755" s="5" t="s">
        <v>65</v>
      </c>
      <c r="J755" s="125">
        <v>0.41226955852213715</v>
      </c>
      <c r="K755" s="15"/>
      <c r="N755" s="38"/>
      <c r="O755" s="31">
        <f ca="1">J755/'Fixed inputs'!$D$85*(1/INDIRECT($H755))</f>
        <v>0.11451932181170477</v>
      </c>
      <c r="P755" s="32" t="str">
        <f>IF(L755="","",N755*INDEX(rngFXtoEUr,MATCH(L755,rngCurrencies,0))/INDEX('Fixed inputs'!$D$81:$D$85,MATCH($C755,'Fixed inputs'!$B$81:$B$85,0)))</f>
        <v/>
      </c>
      <c r="Q755" s="146">
        <f t="shared" ca="1" si="219"/>
        <v>0.11451932181170477</v>
      </c>
      <c r="V755" s="32"/>
    </row>
    <row r="756" spans="2:22" x14ac:dyDescent="0.6">
      <c r="B756" s="5">
        <f>INDEX('Fixed inputs'!$I$8:$I$19,MATCH(F756,'Fixed inputs'!$J$8:$J$19,0))</f>
        <v>9</v>
      </c>
      <c r="C756" s="22" t="s">
        <v>64</v>
      </c>
      <c r="D756" s="23" t="s">
        <v>33</v>
      </c>
      <c r="E756" s="23">
        <v>2022</v>
      </c>
      <c r="F756" s="24" t="s">
        <v>132</v>
      </c>
      <c r="G756" s="15" t="s">
        <v>102</v>
      </c>
      <c r="H756" s="5" t="s">
        <v>90</v>
      </c>
      <c r="I756" s="5" t="s">
        <v>65</v>
      </c>
      <c r="J756" s="125">
        <v>0.41226955852213715</v>
      </c>
      <c r="K756" s="15"/>
      <c r="N756" s="38"/>
      <c r="O756" s="31">
        <f ca="1">J756/'Fixed inputs'!$D$85*(1/INDIRECT($H756))</f>
        <v>0.11451932181170477</v>
      </c>
      <c r="P756" s="32" t="str">
        <f>IF(L756="","",N756*INDEX(rngFXtoEUr,MATCH(L756,rngCurrencies,0))/INDEX('Fixed inputs'!$D$81:$D$85,MATCH($C756,'Fixed inputs'!$B$81:$B$85,0)))</f>
        <v/>
      </c>
      <c r="Q756" s="146">
        <f t="shared" ca="1" si="219"/>
        <v>0.11451932181170477</v>
      </c>
      <c r="V756" s="32"/>
    </row>
    <row r="757" spans="2:22" x14ac:dyDescent="0.6">
      <c r="B757" s="5">
        <f>INDEX('Fixed inputs'!$I$8:$I$19,MATCH(F757,'Fixed inputs'!$J$8:$J$19,0))</f>
        <v>10</v>
      </c>
      <c r="C757" s="22" t="s">
        <v>64</v>
      </c>
      <c r="D757" s="23" t="s">
        <v>33</v>
      </c>
      <c r="E757" s="23">
        <v>2022</v>
      </c>
      <c r="F757" s="24" t="s">
        <v>133</v>
      </c>
      <c r="G757" s="15" t="s">
        <v>102</v>
      </c>
      <c r="H757" s="5" t="s">
        <v>90</v>
      </c>
      <c r="I757" s="5" t="s">
        <v>65</v>
      </c>
      <c r="J757" s="125">
        <v>6.102802249916456</v>
      </c>
      <c r="K757" s="15"/>
      <c r="N757" s="38"/>
      <c r="O757" s="31">
        <f ca="1">J757/'Fixed inputs'!$D$85*(1/INDIRECT($H757))</f>
        <v>1.6952228471990156</v>
      </c>
      <c r="P757" s="32" t="str">
        <f>IF(L757="","",N757*INDEX(rngFXtoEUr,MATCH(L757,rngCurrencies,0))/INDEX('Fixed inputs'!$D$81:$D$85,MATCH($C757,'Fixed inputs'!$B$81:$B$85,0)))</f>
        <v/>
      </c>
      <c r="Q757" s="146">
        <f t="shared" ca="1" si="219"/>
        <v>1.6952228471990156</v>
      </c>
      <c r="V757" s="32"/>
    </row>
    <row r="758" spans="2:22" x14ac:dyDescent="0.6">
      <c r="B758" s="5">
        <f>INDEX('Fixed inputs'!$I$8:$I$19,MATCH(F758,'Fixed inputs'!$J$8:$J$19,0))</f>
        <v>11</v>
      </c>
      <c r="C758" s="22" t="s">
        <v>64</v>
      </c>
      <c r="D758" s="23" t="s">
        <v>33</v>
      </c>
      <c r="E758" s="23">
        <v>2022</v>
      </c>
      <c r="F758" s="24" t="s">
        <v>134</v>
      </c>
      <c r="G758" s="15" t="s">
        <v>102</v>
      </c>
      <c r="H758" s="5" t="s">
        <v>90</v>
      </c>
      <c r="I758" s="5" t="s">
        <v>65</v>
      </c>
      <c r="J758" s="125">
        <v>6.102802249916456</v>
      </c>
      <c r="K758" s="15"/>
      <c r="N758" s="38"/>
      <c r="O758" s="31">
        <f ca="1">J758/'Fixed inputs'!$D$85*(1/INDIRECT($H758))</f>
        <v>1.6952228471990156</v>
      </c>
      <c r="P758" s="32" t="str">
        <f>IF(L758="","",N758*INDEX(rngFXtoEUr,MATCH(L758,rngCurrencies,0))/INDEX('Fixed inputs'!$D$81:$D$85,MATCH($C758,'Fixed inputs'!$B$81:$B$85,0)))</f>
        <v/>
      </c>
      <c r="Q758" s="146">
        <f t="shared" ca="1" si="219"/>
        <v>1.6952228471990156</v>
      </c>
      <c r="V758" s="32"/>
    </row>
    <row r="759" spans="2:22" x14ac:dyDescent="0.6">
      <c r="B759" s="5">
        <f>INDEX('Fixed inputs'!$I$8:$I$19,MATCH(F759,'Fixed inputs'!$J$8:$J$19,0))</f>
        <v>12</v>
      </c>
      <c r="C759" s="22" t="s">
        <v>64</v>
      </c>
      <c r="D759" s="23" t="s">
        <v>33</v>
      </c>
      <c r="E759" s="23">
        <v>2022</v>
      </c>
      <c r="F759" s="24" t="s">
        <v>135</v>
      </c>
      <c r="G759" s="15" t="s">
        <v>102</v>
      </c>
      <c r="H759" s="5" t="s">
        <v>90</v>
      </c>
      <c r="I759" s="5" t="s">
        <v>65</v>
      </c>
      <c r="J759" s="125">
        <v>10.849417751491812</v>
      </c>
      <c r="K759" s="15"/>
      <c r="N759" s="38"/>
      <c r="O759" s="31">
        <f ca="1">J759/'Fixed inputs'!$D$85*(1/INDIRECT($H759))</f>
        <v>3.0137271531921699</v>
      </c>
      <c r="P759" s="32" t="str">
        <f>IF(L759="","",N759*INDEX(rngFXtoEUr,MATCH(L759,rngCurrencies,0))/INDEX('Fixed inputs'!$D$81:$D$85,MATCH($C759,'Fixed inputs'!$B$81:$B$85,0)))</f>
        <v/>
      </c>
      <c r="Q759" s="146">
        <f t="shared" ca="1" si="219"/>
        <v>3.0137271531921699</v>
      </c>
      <c r="V759" s="32"/>
    </row>
    <row r="760" spans="2:22" x14ac:dyDescent="0.6">
      <c r="B760" s="5">
        <f>INDEX('Fixed inputs'!$I$8:$I$19,MATCH(F760,'Fixed inputs'!$J$8:$J$19,0))</f>
        <v>1</v>
      </c>
      <c r="C760" s="22" t="s">
        <v>64</v>
      </c>
      <c r="D760" s="23" t="s">
        <v>33</v>
      </c>
      <c r="E760" s="23">
        <v>2023</v>
      </c>
      <c r="F760" s="24" t="s">
        <v>124</v>
      </c>
      <c r="G760" s="15" t="s">
        <v>102</v>
      </c>
      <c r="H760" s="5" t="s">
        <v>90</v>
      </c>
      <c r="I760" s="5" t="s">
        <v>65</v>
      </c>
      <c r="J760" s="125">
        <v>18.986481065110674</v>
      </c>
      <c r="K760" s="15"/>
      <c r="N760" s="38"/>
      <c r="O760" s="31">
        <f ca="1">J760/'Fixed inputs'!$D$85*(1/INDIRECT($H760))</f>
        <v>5.2740225180862979</v>
      </c>
      <c r="P760" s="32" t="str">
        <f>IF(L760="","",N760*INDEX(rngFXtoEUr,MATCH(L760,rngCurrencies,0))/INDEX('Fixed inputs'!$D$81:$D$85,MATCH($C760,'Fixed inputs'!$B$81:$B$85,0)))</f>
        <v/>
      </c>
      <c r="Q760" s="146">
        <f t="shared" ca="1" si="219"/>
        <v>5.2740225180862979</v>
      </c>
      <c r="V760" s="32"/>
    </row>
    <row r="761" spans="2:22" x14ac:dyDescent="0.6">
      <c r="B761" s="5">
        <f>INDEX('Fixed inputs'!$I$8:$I$19,MATCH(F761,'Fixed inputs'!$J$8:$J$19,0))</f>
        <v>2</v>
      </c>
      <c r="C761" s="22" t="s">
        <v>64</v>
      </c>
      <c r="D761" s="23" t="s">
        <v>33</v>
      </c>
      <c r="E761" s="23">
        <v>2023</v>
      </c>
      <c r="F761" s="24" t="s">
        <v>125</v>
      </c>
      <c r="G761" s="15" t="s">
        <v>102</v>
      </c>
      <c r="H761" s="5" t="s">
        <v>90</v>
      </c>
      <c r="I761" s="5" t="s">
        <v>65</v>
      </c>
      <c r="J761" s="125">
        <v>21.698835502983624</v>
      </c>
      <c r="K761" s="15"/>
      <c r="N761" s="38"/>
      <c r="O761" s="31">
        <f ca="1">J761/'Fixed inputs'!$D$85*(1/INDIRECT($H761))</f>
        <v>6.0274543063843398</v>
      </c>
      <c r="P761" s="32" t="str">
        <f>IF(L761="","",N761*INDEX(rngFXtoEUr,MATCH(L761,rngCurrencies,0))/INDEX('Fixed inputs'!$D$81:$D$85,MATCH($C761,'Fixed inputs'!$B$81:$B$85,0)))</f>
        <v/>
      </c>
      <c r="Q761" s="146">
        <f t="shared" ca="1" si="219"/>
        <v>6.0274543063843398</v>
      </c>
      <c r="V761" s="32"/>
    </row>
    <row r="762" spans="2:22" x14ac:dyDescent="0.6">
      <c r="B762" s="5">
        <f>INDEX('Fixed inputs'!$I$8:$I$19,MATCH(F762,'Fixed inputs'!$J$8:$J$19,0))</f>
        <v>3</v>
      </c>
      <c r="C762" s="22" t="s">
        <v>64</v>
      </c>
      <c r="D762" s="23" t="s">
        <v>33</v>
      </c>
      <c r="E762" s="23">
        <v>2023</v>
      </c>
      <c r="F762" s="24" t="s">
        <v>126</v>
      </c>
      <c r="G762" s="15" t="s">
        <v>102</v>
      </c>
      <c r="H762" s="5" t="s">
        <v>90</v>
      </c>
      <c r="I762" s="5" t="s">
        <v>65</v>
      </c>
      <c r="J762" s="125">
        <v>16.27412662723772</v>
      </c>
      <c r="K762" s="15"/>
      <c r="N762" s="38"/>
      <c r="O762" s="31">
        <f ca="1">J762/'Fixed inputs'!$D$85*(1/INDIRECT($H762))</f>
        <v>4.5205907297882559</v>
      </c>
      <c r="P762" s="32" t="str">
        <f>IF(L762="","",N762*INDEX(rngFXtoEUr,MATCH(L762,rngCurrencies,0))/INDEX('Fixed inputs'!$D$81:$D$85,MATCH($C762,'Fixed inputs'!$B$81:$B$85,0)))</f>
        <v/>
      </c>
      <c r="Q762" s="146">
        <f t="shared" ca="1" si="219"/>
        <v>4.5205907297882559</v>
      </c>
      <c r="V762" s="32"/>
    </row>
    <row r="763" spans="2:22" x14ac:dyDescent="0.6">
      <c r="B763" s="5">
        <f>INDEX('Fixed inputs'!$I$8:$I$19,MATCH(F763,'Fixed inputs'!$J$8:$J$19,0))</f>
        <v>4</v>
      </c>
      <c r="C763" s="22" t="s">
        <v>64</v>
      </c>
      <c r="D763" s="23" t="s">
        <v>33</v>
      </c>
      <c r="E763" s="23">
        <v>2023</v>
      </c>
      <c r="F763" s="24" t="s">
        <v>127</v>
      </c>
      <c r="G763" s="15" t="s">
        <v>102</v>
      </c>
      <c r="H763" s="5" t="s">
        <v>90</v>
      </c>
      <c r="I763" s="5" t="s">
        <v>65</v>
      </c>
      <c r="J763" s="125">
        <v>6.102802249916456</v>
      </c>
      <c r="K763" s="15"/>
      <c r="N763" s="38"/>
      <c r="O763" s="31">
        <f ca="1">J763/'Fixed inputs'!$D$85*(1/INDIRECT($H763))</f>
        <v>1.6952228471990156</v>
      </c>
      <c r="P763" s="32" t="str">
        <f>IF(L763="","",N763*INDEX(rngFXtoEUr,MATCH(L763,rngCurrencies,0))/INDEX('Fixed inputs'!$D$81:$D$85,MATCH($C763,'Fixed inputs'!$B$81:$B$85,0)))</f>
        <v/>
      </c>
      <c r="Q763" s="146">
        <f t="shared" ca="1" si="219"/>
        <v>1.6952228471990156</v>
      </c>
      <c r="V763" s="32"/>
    </row>
    <row r="764" spans="2:22" x14ac:dyDescent="0.6">
      <c r="B764" s="5">
        <f>INDEX('Fixed inputs'!$I$8:$I$19,MATCH(F764,'Fixed inputs'!$J$8:$J$19,0))</f>
        <v>5</v>
      </c>
      <c r="C764" s="22" t="s">
        <v>64</v>
      </c>
      <c r="D764" s="23" t="s">
        <v>33</v>
      </c>
      <c r="E764" s="23">
        <v>2023</v>
      </c>
      <c r="F764" s="24" t="s">
        <v>128</v>
      </c>
      <c r="G764" s="15" t="s">
        <v>102</v>
      </c>
      <c r="H764" s="5" t="s">
        <v>90</v>
      </c>
      <c r="I764" s="5" t="s">
        <v>65</v>
      </c>
      <c r="J764" s="125">
        <v>0.46109930149793982</v>
      </c>
      <c r="K764" s="15"/>
      <c r="N764" s="38"/>
      <c r="O764" s="31">
        <f ca="1">J764/'Fixed inputs'!$D$85*(1/INDIRECT($H764))</f>
        <v>0.12808313930498327</v>
      </c>
      <c r="P764" s="32" t="str">
        <f>IF(L764="","",N764*INDEX(rngFXtoEUr,MATCH(L764,rngCurrencies,0))/INDEX('Fixed inputs'!$D$81:$D$85,MATCH($C764,'Fixed inputs'!$B$81:$B$85,0)))</f>
        <v/>
      </c>
      <c r="Q764" s="146">
        <f t="shared" ca="1" si="219"/>
        <v>0.12808313930498327</v>
      </c>
      <c r="V764" s="32"/>
    </row>
    <row r="765" spans="2:22" x14ac:dyDescent="0.6">
      <c r="B765" s="5">
        <f>INDEX('Fixed inputs'!$I$8:$I$19,MATCH(F765,'Fixed inputs'!$J$8:$J$19,0))</f>
        <v>6</v>
      </c>
      <c r="C765" s="22" t="s">
        <v>64</v>
      </c>
      <c r="D765" s="23" t="s">
        <v>33</v>
      </c>
      <c r="E765" s="23">
        <v>2023</v>
      </c>
      <c r="F765" s="24" t="s">
        <v>129</v>
      </c>
      <c r="G765" s="15" t="s">
        <v>102</v>
      </c>
      <c r="H765" s="5" t="s">
        <v>90</v>
      </c>
      <c r="I765" s="5" t="s">
        <v>65</v>
      </c>
      <c r="J765" s="125">
        <v>0.46109930149793982</v>
      </c>
      <c r="K765" s="15"/>
      <c r="N765" s="38"/>
      <c r="O765" s="31">
        <f ca="1">J765/'Fixed inputs'!$D$85*(1/INDIRECT($H765))</f>
        <v>0.12808313930498327</v>
      </c>
      <c r="P765" s="32" t="str">
        <f>IF(L765="","",N765*INDEX(rngFXtoEUr,MATCH(L765,rngCurrencies,0))/INDEX('Fixed inputs'!$D$81:$D$85,MATCH($C765,'Fixed inputs'!$B$81:$B$85,0)))</f>
        <v/>
      </c>
      <c r="Q765" s="146">
        <f t="shared" ca="1" si="219"/>
        <v>0.12808313930498327</v>
      </c>
      <c r="V765" s="32"/>
    </row>
    <row r="766" spans="2:22" x14ac:dyDescent="0.6">
      <c r="B766" s="5">
        <f>INDEX('Fixed inputs'!$I$8:$I$19,MATCH(F766,'Fixed inputs'!$J$8:$J$19,0))</f>
        <v>7</v>
      </c>
      <c r="C766" s="22" t="s">
        <v>64</v>
      </c>
      <c r="D766" s="23" t="s">
        <v>33</v>
      </c>
      <c r="E766" s="23">
        <v>2023</v>
      </c>
      <c r="F766" s="24" t="s">
        <v>130</v>
      </c>
      <c r="G766" s="15" t="s">
        <v>102</v>
      </c>
      <c r="H766" s="5" t="s">
        <v>90</v>
      </c>
      <c r="I766" s="5" t="s">
        <v>65</v>
      </c>
      <c r="J766" s="125">
        <v>0.46109930149793982</v>
      </c>
      <c r="K766" s="15"/>
      <c r="N766" s="38"/>
      <c r="O766" s="31">
        <f ca="1">J766/'Fixed inputs'!$D$85*(1/INDIRECT($H766))</f>
        <v>0.12808313930498327</v>
      </c>
      <c r="P766" s="32" t="str">
        <f>IF(L766="","",N766*INDEX(rngFXtoEUr,MATCH(L766,rngCurrencies,0))/INDEX('Fixed inputs'!$D$81:$D$85,MATCH($C766,'Fixed inputs'!$B$81:$B$85,0)))</f>
        <v/>
      </c>
      <c r="Q766" s="146">
        <f t="shared" ca="1" si="219"/>
        <v>0.12808313930498327</v>
      </c>
      <c r="V766" s="32"/>
    </row>
    <row r="767" spans="2:22" x14ac:dyDescent="0.6">
      <c r="B767" s="5">
        <f>INDEX('Fixed inputs'!$I$8:$I$19,MATCH(F767,'Fixed inputs'!$J$8:$J$19,0))</f>
        <v>8</v>
      </c>
      <c r="C767" s="22" t="s">
        <v>64</v>
      </c>
      <c r="D767" s="23" t="s">
        <v>33</v>
      </c>
      <c r="E767" s="23">
        <v>2023</v>
      </c>
      <c r="F767" s="24" t="s">
        <v>131</v>
      </c>
      <c r="G767" s="15" t="s">
        <v>102</v>
      </c>
      <c r="H767" s="5" t="s">
        <v>90</v>
      </c>
      <c r="I767" s="5" t="s">
        <v>65</v>
      </c>
      <c r="J767" s="125">
        <v>0.46109930149793982</v>
      </c>
      <c r="K767" s="15"/>
      <c r="N767" s="38"/>
      <c r="O767" s="31">
        <f ca="1">J767/'Fixed inputs'!$D$85*(1/INDIRECT($H767))</f>
        <v>0.12808313930498327</v>
      </c>
      <c r="P767" s="32" t="str">
        <f>IF(L767="","",N767*INDEX(rngFXtoEUr,MATCH(L767,rngCurrencies,0))/INDEX('Fixed inputs'!$D$81:$D$85,MATCH($C767,'Fixed inputs'!$B$81:$B$85,0)))</f>
        <v/>
      </c>
      <c r="Q767" s="146">
        <f t="shared" ca="1" si="219"/>
        <v>0.12808313930498327</v>
      </c>
      <c r="V767" s="32"/>
    </row>
    <row r="768" spans="2:22" x14ac:dyDescent="0.6">
      <c r="B768" s="5">
        <f>INDEX('Fixed inputs'!$I$8:$I$19,MATCH(F768,'Fixed inputs'!$J$8:$J$19,0))</f>
        <v>9</v>
      </c>
      <c r="C768" s="22" t="s">
        <v>64</v>
      </c>
      <c r="D768" s="23" t="s">
        <v>33</v>
      </c>
      <c r="E768" s="23">
        <v>2023</v>
      </c>
      <c r="F768" s="24" t="s">
        <v>132</v>
      </c>
      <c r="G768" s="15" t="s">
        <v>102</v>
      </c>
      <c r="H768" s="5" t="s">
        <v>90</v>
      </c>
      <c r="I768" s="5" t="s">
        <v>65</v>
      </c>
      <c r="J768" s="125">
        <v>0.46109930149793982</v>
      </c>
      <c r="K768" s="15"/>
      <c r="N768" s="38"/>
      <c r="O768" s="31">
        <f ca="1">J768/'Fixed inputs'!$D$85*(1/INDIRECT($H768))</f>
        <v>0.12808313930498327</v>
      </c>
      <c r="P768" s="32" t="str">
        <f>IF(L768="","",N768*INDEX(rngFXtoEUr,MATCH(L768,rngCurrencies,0))/INDEX('Fixed inputs'!$D$81:$D$85,MATCH($C768,'Fixed inputs'!$B$81:$B$85,0)))</f>
        <v/>
      </c>
      <c r="Q768" s="146">
        <f t="shared" ca="1" si="219"/>
        <v>0.12808313930498327</v>
      </c>
      <c r="V768" s="32"/>
    </row>
    <row r="769" spans="2:22" x14ac:dyDescent="0.6">
      <c r="B769" s="5">
        <f>INDEX('Fixed inputs'!$I$8:$I$19,MATCH(F769,'Fixed inputs'!$J$8:$J$19,0))</f>
        <v>10</v>
      </c>
      <c r="C769" s="22" t="s">
        <v>64</v>
      </c>
      <c r="D769" s="23" t="s">
        <v>33</v>
      </c>
      <c r="E769" s="23">
        <v>2023</v>
      </c>
      <c r="F769" s="24" t="s">
        <v>133</v>
      </c>
      <c r="G769" s="15" t="s">
        <v>102</v>
      </c>
      <c r="H769" s="5" t="s">
        <v>90</v>
      </c>
      <c r="I769" s="5" t="s">
        <v>65</v>
      </c>
      <c r="J769" s="125">
        <v>7.1946005789371936</v>
      </c>
      <c r="K769" s="15"/>
      <c r="N769" s="38"/>
      <c r="O769" s="31">
        <f ca="1">J769/'Fixed inputs'!$D$85*(1/INDIRECT($H769))</f>
        <v>1.998500160815887</v>
      </c>
      <c r="P769" s="32" t="str">
        <f>IF(L769="","",N769*INDEX(rngFXtoEUr,MATCH(L769,rngCurrencies,0))/INDEX('Fixed inputs'!$D$81:$D$85,MATCH($C769,'Fixed inputs'!$B$81:$B$85,0)))</f>
        <v/>
      </c>
      <c r="Q769" s="146">
        <f t="shared" ca="1" si="219"/>
        <v>1.998500160815887</v>
      </c>
      <c r="V769" s="32"/>
    </row>
    <row r="770" spans="2:22" x14ac:dyDescent="0.6">
      <c r="B770" s="5">
        <f>INDEX('Fixed inputs'!$I$8:$I$19,MATCH(F770,'Fixed inputs'!$J$8:$J$19,0))</f>
        <v>11</v>
      </c>
      <c r="C770" s="22" t="s">
        <v>64</v>
      </c>
      <c r="D770" s="23" t="s">
        <v>33</v>
      </c>
      <c r="E770" s="23">
        <v>2023</v>
      </c>
      <c r="F770" s="24" t="s">
        <v>134</v>
      </c>
      <c r="G770" s="15" t="s">
        <v>102</v>
      </c>
      <c r="H770" s="5" t="s">
        <v>90</v>
      </c>
      <c r="I770" s="5" t="s">
        <v>65</v>
      </c>
      <c r="J770" s="125">
        <v>7.1946005789371936</v>
      </c>
      <c r="K770" s="15"/>
      <c r="N770" s="38"/>
      <c r="O770" s="31">
        <f ca="1">J770/'Fixed inputs'!$D$85*(1/INDIRECT($H770))</f>
        <v>1.998500160815887</v>
      </c>
      <c r="P770" s="32" t="str">
        <f>IF(L770="","",N770*INDEX(rngFXtoEUr,MATCH(L770,rngCurrencies,0))/INDEX('Fixed inputs'!$D$81:$D$85,MATCH($C770,'Fixed inputs'!$B$81:$B$85,0)))</f>
        <v/>
      </c>
      <c r="Q770" s="146">
        <f t="shared" ca="1" si="219"/>
        <v>1.998500160815887</v>
      </c>
      <c r="V770" s="32"/>
    </row>
    <row r="771" spans="2:22" x14ac:dyDescent="0.6">
      <c r="B771" s="5">
        <f>INDEX('Fixed inputs'!$I$8:$I$19,MATCH(F771,'Fixed inputs'!$J$8:$J$19,0))</f>
        <v>12</v>
      </c>
      <c r="C771" s="22" t="s">
        <v>64</v>
      </c>
      <c r="D771" s="23" t="s">
        <v>33</v>
      </c>
      <c r="E771" s="23">
        <v>2023</v>
      </c>
      <c r="F771" s="24" t="s">
        <v>135</v>
      </c>
      <c r="G771" s="15" t="s">
        <v>102</v>
      </c>
      <c r="H771" s="5" t="s">
        <v>90</v>
      </c>
      <c r="I771" s="5" t="s">
        <v>65</v>
      </c>
      <c r="J771" s="125">
        <v>12.790391043242966</v>
      </c>
      <c r="K771" s="15"/>
      <c r="N771" s="38"/>
      <c r="O771" s="31">
        <f ca="1">J771/'Fixed inputs'!$D$85*(1/INDIRECT($H771))</f>
        <v>3.5528864009008236</v>
      </c>
      <c r="P771" s="32" t="str">
        <f>IF(L771="","",N771*INDEX(rngFXtoEUr,MATCH(L771,rngCurrencies,0))/INDEX('Fixed inputs'!$D$81:$D$85,MATCH($C771,'Fixed inputs'!$B$81:$B$85,0)))</f>
        <v/>
      </c>
      <c r="Q771" s="146">
        <f t="shared" ca="1" si="219"/>
        <v>3.5528864009008236</v>
      </c>
      <c r="V771" s="32"/>
    </row>
    <row r="772" spans="2:22" x14ac:dyDescent="0.6">
      <c r="B772" s="5">
        <f>INDEX('Fixed inputs'!$I$8:$I$19,MATCH(F772,'Fixed inputs'!$J$8:$J$19,0))</f>
        <v>1</v>
      </c>
      <c r="C772" s="22" t="s">
        <v>64</v>
      </c>
      <c r="D772" s="23" t="s">
        <v>33</v>
      </c>
      <c r="E772" s="23">
        <v>2024</v>
      </c>
      <c r="F772" s="24" t="s">
        <v>124</v>
      </c>
      <c r="G772" s="15" t="s">
        <v>102</v>
      </c>
      <c r="H772" s="5" t="s">
        <v>90</v>
      </c>
      <c r="I772" s="5" t="s">
        <v>65</v>
      </c>
      <c r="J772" s="125">
        <v>22.383184325675188</v>
      </c>
      <c r="K772" s="15"/>
      <c r="N772" s="38"/>
      <c r="O772" s="31">
        <f ca="1">J772/'Fixed inputs'!$D$85*(1/INDIRECT($H772))</f>
        <v>6.2175512015764411</v>
      </c>
      <c r="P772" s="32" t="str">
        <f>IF(L772="","",N772*INDEX(rngFXtoEUr,MATCH(L772,rngCurrencies,0))/INDEX('Fixed inputs'!$D$81:$D$85,MATCH($C772,'Fixed inputs'!$B$81:$B$85,0)))</f>
        <v/>
      </c>
      <c r="Q772" s="146">
        <f t="shared" ca="1" si="219"/>
        <v>6.2175512015764411</v>
      </c>
      <c r="V772" s="32"/>
    </row>
    <row r="773" spans="2:22" x14ac:dyDescent="0.6">
      <c r="B773" s="5">
        <f>INDEX('Fixed inputs'!$I$8:$I$19,MATCH(F773,'Fixed inputs'!$J$8:$J$19,0))</f>
        <v>2</v>
      </c>
      <c r="C773" s="22" t="s">
        <v>64</v>
      </c>
      <c r="D773" s="23" t="s">
        <v>33</v>
      </c>
      <c r="E773" s="23">
        <v>2024</v>
      </c>
      <c r="F773" s="24" t="s">
        <v>125</v>
      </c>
      <c r="G773" s="15" t="s">
        <v>102</v>
      </c>
      <c r="H773" s="5" t="s">
        <v>90</v>
      </c>
      <c r="I773" s="5" t="s">
        <v>65</v>
      </c>
      <c r="J773" s="125">
        <v>25.580782086485932</v>
      </c>
      <c r="K773" s="15"/>
      <c r="N773" s="38"/>
      <c r="O773" s="31">
        <f ca="1">J773/'Fixed inputs'!$D$85*(1/INDIRECT($H773))</f>
        <v>7.1057728018016473</v>
      </c>
      <c r="P773" s="32" t="str">
        <f>IF(L773="","",N773*INDEX(rngFXtoEUr,MATCH(L773,rngCurrencies,0))/INDEX('Fixed inputs'!$D$81:$D$85,MATCH($C773,'Fixed inputs'!$B$81:$B$85,0)))</f>
        <v/>
      </c>
      <c r="Q773" s="146">
        <f t="shared" ca="1" si="219"/>
        <v>7.1057728018016473</v>
      </c>
      <c r="V773" s="32"/>
    </row>
    <row r="774" spans="2:22" x14ac:dyDescent="0.6">
      <c r="B774" s="5">
        <f>INDEX('Fixed inputs'!$I$8:$I$19,MATCH(F774,'Fixed inputs'!$J$8:$J$19,0))</f>
        <v>3</v>
      </c>
      <c r="C774" s="22" t="s">
        <v>64</v>
      </c>
      <c r="D774" s="23" t="s">
        <v>33</v>
      </c>
      <c r="E774" s="23">
        <v>2024</v>
      </c>
      <c r="F774" s="24" t="s">
        <v>126</v>
      </c>
      <c r="G774" s="15" t="s">
        <v>102</v>
      </c>
      <c r="H774" s="5" t="s">
        <v>90</v>
      </c>
      <c r="I774" s="5" t="s">
        <v>65</v>
      </c>
      <c r="J774" s="125">
        <v>19.185586564864447</v>
      </c>
      <c r="K774" s="15"/>
      <c r="N774" s="38"/>
      <c r="O774" s="31">
        <f ca="1">J774/'Fixed inputs'!$D$85*(1/INDIRECT($H774))</f>
        <v>5.329329601351235</v>
      </c>
      <c r="P774" s="32" t="str">
        <f>IF(L774="","",N774*INDEX(rngFXtoEUr,MATCH(L774,rngCurrencies,0))/INDEX('Fixed inputs'!$D$81:$D$85,MATCH($C774,'Fixed inputs'!$B$81:$B$85,0)))</f>
        <v/>
      </c>
      <c r="Q774" s="146">
        <f t="shared" ca="1" si="219"/>
        <v>5.329329601351235</v>
      </c>
      <c r="V774" s="32"/>
    </row>
    <row r="775" spans="2:22" x14ac:dyDescent="0.6">
      <c r="B775" s="5">
        <f>INDEX('Fixed inputs'!$I$8:$I$19,MATCH(F775,'Fixed inputs'!$J$8:$J$19,0))</f>
        <v>4</v>
      </c>
      <c r="C775" s="22" t="s">
        <v>64</v>
      </c>
      <c r="D775" s="23" t="s">
        <v>33</v>
      </c>
      <c r="E775" s="23">
        <v>2024</v>
      </c>
      <c r="F775" s="24" t="s">
        <v>127</v>
      </c>
      <c r="G775" s="15" t="s">
        <v>102</v>
      </c>
      <c r="H775" s="5" t="s">
        <v>90</v>
      </c>
      <c r="I775" s="5" t="s">
        <v>65</v>
      </c>
      <c r="J775" s="125">
        <v>7.1946005789371936</v>
      </c>
      <c r="K775" s="15"/>
      <c r="N775" s="38"/>
      <c r="O775" s="31">
        <f ca="1">J775/'Fixed inputs'!$D$85*(1/INDIRECT($H775))</f>
        <v>1.998500160815887</v>
      </c>
      <c r="P775" s="32" t="str">
        <f>IF(L775="","",N775*INDEX(rngFXtoEUr,MATCH(L775,rngCurrencies,0))/INDEX('Fixed inputs'!$D$81:$D$85,MATCH($C775,'Fixed inputs'!$B$81:$B$85,0)))</f>
        <v/>
      </c>
      <c r="Q775" s="146">
        <f t="shared" ref="Q775:Q838" ca="1" si="220">SUM(O775,P775)*IF(AND(D775="GB",C775="Gas",NOT(include_GB_GAS_transport)),0,1)</f>
        <v>1.998500160815887</v>
      </c>
      <c r="V775" s="32"/>
    </row>
    <row r="776" spans="2:22" x14ac:dyDescent="0.6">
      <c r="B776" s="5">
        <f>INDEX('Fixed inputs'!$I$8:$I$19,MATCH(F776,'Fixed inputs'!$J$8:$J$19,0))</f>
        <v>5</v>
      </c>
      <c r="C776" s="22" t="s">
        <v>64</v>
      </c>
      <c r="D776" s="23" t="s">
        <v>33</v>
      </c>
      <c r="E776" s="23">
        <v>2024</v>
      </c>
      <c r="F776" s="24" t="s">
        <v>128</v>
      </c>
      <c r="G776" s="15" t="s">
        <v>102</v>
      </c>
      <c r="H776" s="5" t="s">
        <v>90</v>
      </c>
      <c r="I776" s="5" t="s">
        <v>65</v>
      </c>
      <c r="J776" s="125">
        <v>0.54359049591522091</v>
      </c>
      <c r="K776" s="15"/>
      <c r="N776" s="38"/>
      <c r="O776" s="31">
        <f ca="1">J776/'Fixed inputs'!$D$85*(1/INDIRECT($H776))</f>
        <v>0.15099735997645025</v>
      </c>
      <c r="P776" s="32" t="str">
        <f>IF(L776="","",N776*INDEX(rngFXtoEUr,MATCH(L776,rngCurrencies,0))/INDEX('Fixed inputs'!$D$81:$D$85,MATCH($C776,'Fixed inputs'!$B$81:$B$85,0)))</f>
        <v/>
      </c>
      <c r="Q776" s="146">
        <f t="shared" ca="1" si="220"/>
        <v>0.15099735997645025</v>
      </c>
      <c r="V776" s="32"/>
    </row>
    <row r="777" spans="2:22" x14ac:dyDescent="0.6">
      <c r="B777" s="5">
        <f>INDEX('Fixed inputs'!$I$8:$I$19,MATCH(F777,'Fixed inputs'!$J$8:$J$19,0))</f>
        <v>6</v>
      </c>
      <c r="C777" s="22" t="s">
        <v>64</v>
      </c>
      <c r="D777" s="23" t="s">
        <v>33</v>
      </c>
      <c r="E777" s="23">
        <v>2024</v>
      </c>
      <c r="F777" s="24" t="s">
        <v>129</v>
      </c>
      <c r="G777" s="15" t="s">
        <v>102</v>
      </c>
      <c r="H777" s="5" t="s">
        <v>90</v>
      </c>
      <c r="I777" s="5" t="s">
        <v>65</v>
      </c>
      <c r="J777" s="125">
        <v>0.54359049591522091</v>
      </c>
      <c r="K777" s="15"/>
      <c r="N777" s="38"/>
      <c r="O777" s="31">
        <f ca="1">J777/'Fixed inputs'!$D$85*(1/INDIRECT($H777))</f>
        <v>0.15099735997645025</v>
      </c>
      <c r="P777" s="32" t="str">
        <f>IF(L777="","",N777*INDEX(rngFXtoEUr,MATCH(L777,rngCurrencies,0))/INDEX('Fixed inputs'!$D$81:$D$85,MATCH($C777,'Fixed inputs'!$B$81:$B$85,0)))</f>
        <v/>
      </c>
      <c r="Q777" s="146">
        <f t="shared" ca="1" si="220"/>
        <v>0.15099735997645025</v>
      </c>
      <c r="V777" s="32"/>
    </row>
    <row r="778" spans="2:22" x14ac:dyDescent="0.6">
      <c r="B778" s="5">
        <f>INDEX('Fixed inputs'!$I$8:$I$19,MATCH(F778,'Fixed inputs'!$J$8:$J$19,0))</f>
        <v>7</v>
      </c>
      <c r="C778" s="22" t="s">
        <v>64</v>
      </c>
      <c r="D778" s="23" t="s">
        <v>33</v>
      </c>
      <c r="E778" s="23">
        <v>2024</v>
      </c>
      <c r="F778" s="24" t="s">
        <v>130</v>
      </c>
      <c r="G778" s="15" t="s">
        <v>102</v>
      </c>
      <c r="H778" s="5" t="s">
        <v>90</v>
      </c>
      <c r="I778" s="5" t="s">
        <v>65</v>
      </c>
      <c r="J778" s="125">
        <v>0.54359049591522091</v>
      </c>
      <c r="K778" s="15"/>
      <c r="N778" s="38"/>
      <c r="O778" s="31">
        <f ca="1">J778/'Fixed inputs'!$D$85*(1/INDIRECT($H778))</f>
        <v>0.15099735997645025</v>
      </c>
      <c r="P778" s="32" t="str">
        <f>IF(L778="","",N778*INDEX(rngFXtoEUr,MATCH(L778,rngCurrencies,0))/INDEX('Fixed inputs'!$D$81:$D$85,MATCH($C778,'Fixed inputs'!$B$81:$B$85,0)))</f>
        <v/>
      </c>
      <c r="Q778" s="146">
        <f t="shared" ca="1" si="220"/>
        <v>0.15099735997645025</v>
      </c>
      <c r="V778" s="32"/>
    </row>
    <row r="779" spans="2:22" x14ac:dyDescent="0.6">
      <c r="B779" s="5">
        <f>INDEX('Fixed inputs'!$I$8:$I$19,MATCH(F779,'Fixed inputs'!$J$8:$J$19,0))</f>
        <v>8</v>
      </c>
      <c r="C779" s="22" t="s">
        <v>64</v>
      </c>
      <c r="D779" s="23" t="s">
        <v>33</v>
      </c>
      <c r="E779" s="23">
        <v>2024</v>
      </c>
      <c r="F779" s="24" t="s">
        <v>131</v>
      </c>
      <c r="G779" s="15" t="s">
        <v>102</v>
      </c>
      <c r="H779" s="5" t="s">
        <v>90</v>
      </c>
      <c r="I779" s="5" t="s">
        <v>65</v>
      </c>
      <c r="J779" s="125">
        <v>0.54359049591522091</v>
      </c>
      <c r="K779" s="15"/>
      <c r="N779" s="38"/>
      <c r="O779" s="31">
        <f ca="1">J779/'Fixed inputs'!$D$85*(1/INDIRECT($H779))</f>
        <v>0.15099735997645025</v>
      </c>
      <c r="P779" s="32" t="str">
        <f>IF(L779="","",N779*INDEX(rngFXtoEUr,MATCH(L779,rngCurrencies,0))/INDEX('Fixed inputs'!$D$81:$D$85,MATCH($C779,'Fixed inputs'!$B$81:$B$85,0)))</f>
        <v/>
      </c>
      <c r="Q779" s="146">
        <f t="shared" ca="1" si="220"/>
        <v>0.15099735997645025</v>
      </c>
      <c r="V779" s="32"/>
    </row>
    <row r="780" spans="2:22" x14ac:dyDescent="0.6">
      <c r="B780" s="5">
        <f>INDEX('Fixed inputs'!$I$8:$I$19,MATCH(F780,'Fixed inputs'!$J$8:$J$19,0))</f>
        <v>9</v>
      </c>
      <c r="C780" s="22" t="s">
        <v>64</v>
      </c>
      <c r="D780" s="23" t="s">
        <v>33</v>
      </c>
      <c r="E780" s="23">
        <v>2024</v>
      </c>
      <c r="F780" s="24" t="s">
        <v>132</v>
      </c>
      <c r="G780" s="15" t="s">
        <v>102</v>
      </c>
      <c r="H780" s="5" t="s">
        <v>90</v>
      </c>
      <c r="I780" s="5" t="s">
        <v>65</v>
      </c>
      <c r="J780" s="125">
        <v>0.54359049591522091</v>
      </c>
      <c r="K780" s="15"/>
      <c r="N780" s="38"/>
      <c r="O780" s="31">
        <f ca="1">J780/'Fixed inputs'!$D$85*(1/INDIRECT($H780))</f>
        <v>0.15099735997645025</v>
      </c>
      <c r="P780" s="32" t="str">
        <f>IF(L780="","",N780*INDEX(rngFXtoEUr,MATCH(L780,rngCurrencies,0))/INDEX('Fixed inputs'!$D$81:$D$85,MATCH($C780,'Fixed inputs'!$B$81:$B$85,0)))</f>
        <v/>
      </c>
      <c r="Q780" s="146">
        <f t="shared" ca="1" si="220"/>
        <v>0.15099735997645025</v>
      </c>
      <c r="V780" s="32"/>
    </row>
    <row r="781" spans="2:22" x14ac:dyDescent="0.6">
      <c r="B781" s="5">
        <f>INDEX('Fixed inputs'!$I$8:$I$19,MATCH(F781,'Fixed inputs'!$J$8:$J$19,0))</f>
        <v>10</v>
      </c>
      <c r="C781" s="22" t="s">
        <v>64</v>
      </c>
      <c r="D781" s="23" t="s">
        <v>33</v>
      </c>
      <c r="E781" s="23">
        <v>2024</v>
      </c>
      <c r="F781" s="24" t="s">
        <v>133</v>
      </c>
      <c r="G781" s="15" t="s">
        <v>102</v>
      </c>
      <c r="H781" s="5" t="s">
        <v>90</v>
      </c>
      <c r="I781" s="5" t="s">
        <v>65</v>
      </c>
      <c r="J781" s="125">
        <v>7.1946005789371936</v>
      </c>
      <c r="K781" s="15"/>
      <c r="N781" s="38"/>
      <c r="O781" s="31">
        <f ca="1">J781/'Fixed inputs'!$D$85*(1/INDIRECT($H781))</f>
        <v>1.998500160815887</v>
      </c>
      <c r="P781" s="32" t="str">
        <f>IF(L781="","",N781*INDEX(rngFXtoEUr,MATCH(L781,rngCurrencies,0))/INDEX('Fixed inputs'!$D$81:$D$85,MATCH($C781,'Fixed inputs'!$B$81:$B$85,0)))</f>
        <v/>
      </c>
      <c r="Q781" s="146">
        <f t="shared" ca="1" si="220"/>
        <v>1.998500160815887</v>
      </c>
      <c r="V781" s="32"/>
    </row>
    <row r="782" spans="2:22" x14ac:dyDescent="0.6">
      <c r="B782" s="5">
        <f>INDEX('Fixed inputs'!$I$8:$I$19,MATCH(F782,'Fixed inputs'!$J$8:$J$19,0))</f>
        <v>11</v>
      </c>
      <c r="C782" s="22" t="s">
        <v>64</v>
      </c>
      <c r="D782" s="23" t="s">
        <v>33</v>
      </c>
      <c r="E782" s="23">
        <v>2024</v>
      </c>
      <c r="F782" s="24" t="s">
        <v>134</v>
      </c>
      <c r="G782" s="15" t="s">
        <v>102</v>
      </c>
      <c r="H782" s="5" t="s">
        <v>90</v>
      </c>
      <c r="I782" s="5" t="s">
        <v>65</v>
      </c>
      <c r="J782" s="125">
        <v>7.1946005789371936</v>
      </c>
      <c r="K782" s="15"/>
      <c r="N782" s="38"/>
      <c r="O782" s="31">
        <f ca="1">J782/'Fixed inputs'!$D$85*(1/INDIRECT($H782))</f>
        <v>1.998500160815887</v>
      </c>
      <c r="P782" s="32" t="str">
        <f>IF(L782="","",N782*INDEX(rngFXtoEUr,MATCH(L782,rngCurrencies,0))/INDEX('Fixed inputs'!$D$81:$D$85,MATCH($C782,'Fixed inputs'!$B$81:$B$85,0)))</f>
        <v/>
      </c>
      <c r="Q782" s="146">
        <f t="shared" ca="1" si="220"/>
        <v>1.998500160815887</v>
      </c>
      <c r="V782" s="32"/>
    </row>
    <row r="783" spans="2:22" x14ac:dyDescent="0.6">
      <c r="B783" s="5">
        <f>INDEX('Fixed inputs'!$I$8:$I$19,MATCH(F783,'Fixed inputs'!$J$8:$J$19,0))</f>
        <v>12</v>
      </c>
      <c r="C783" s="22" t="s">
        <v>64</v>
      </c>
      <c r="D783" s="23" t="s">
        <v>33</v>
      </c>
      <c r="E783" s="23">
        <v>2024</v>
      </c>
      <c r="F783" s="24" t="s">
        <v>135</v>
      </c>
      <c r="G783" s="15" t="s">
        <v>102</v>
      </c>
      <c r="H783" s="5" t="s">
        <v>90</v>
      </c>
      <c r="I783" s="5" t="s">
        <v>65</v>
      </c>
      <c r="J783" s="125">
        <v>12.790391043242966</v>
      </c>
      <c r="K783" s="15"/>
      <c r="N783" s="38"/>
      <c r="O783" s="31">
        <f ca="1">J783/'Fixed inputs'!$D$85*(1/INDIRECT($H783))</f>
        <v>3.5528864009008236</v>
      </c>
      <c r="P783" s="32" t="str">
        <f>IF(L783="","",N783*INDEX(rngFXtoEUr,MATCH(L783,rngCurrencies,0))/INDEX('Fixed inputs'!$D$81:$D$85,MATCH($C783,'Fixed inputs'!$B$81:$B$85,0)))</f>
        <v/>
      </c>
      <c r="Q783" s="146">
        <f t="shared" ca="1" si="220"/>
        <v>3.5528864009008236</v>
      </c>
      <c r="V783" s="32"/>
    </row>
    <row r="784" spans="2:22" x14ac:dyDescent="0.6">
      <c r="B784" s="5">
        <f>INDEX('Fixed inputs'!$I$8:$I$19,MATCH(F784,'Fixed inputs'!$J$8:$J$19,0))</f>
        <v>1</v>
      </c>
      <c r="C784" s="22" t="s">
        <v>64</v>
      </c>
      <c r="D784" s="23" t="s">
        <v>33</v>
      </c>
      <c r="E784" s="23">
        <v>2025</v>
      </c>
      <c r="F784" s="24" t="s">
        <v>124</v>
      </c>
      <c r="G784" s="15" t="s">
        <v>102</v>
      </c>
      <c r="H784" s="5" t="s">
        <v>90</v>
      </c>
      <c r="I784" s="5" t="s">
        <v>65</v>
      </c>
      <c r="J784" s="125">
        <v>22.383184325675188</v>
      </c>
      <c r="K784" s="15"/>
      <c r="N784" s="38"/>
      <c r="O784" s="31">
        <f ca="1">J784/'Fixed inputs'!$D$85*(1/INDIRECT($H784))</f>
        <v>6.2175512015764411</v>
      </c>
      <c r="P784" s="32" t="str">
        <f>IF(L784="","",N784*INDEX(rngFXtoEUr,MATCH(L784,rngCurrencies,0))/INDEX('Fixed inputs'!$D$81:$D$85,MATCH($C784,'Fixed inputs'!$B$81:$B$85,0)))</f>
        <v/>
      </c>
      <c r="Q784" s="146">
        <f t="shared" ca="1" si="220"/>
        <v>6.2175512015764411</v>
      </c>
      <c r="V784" s="32"/>
    </row>
    <row r="785" spans="2:22" x14ac:dyDescent="0.6">
      <c r="B785" s="5">
        <f>INDEX('Fixed inputs'!$I$8:$I$19,MATCH(F785,'Fixed inputs'!$J$8:$J$19,0))</f>
        <v>2</v>
      </c>
      <c r="C785" s="22" t="s">
        <v>64</v>
      </c>
      <c r="D785" s="23" t="s">
        <v>33</v>
      </c>
      <c r="E785" s="23">
        <v>2025</v>
      </c>
      <c r="F785" s="24" t="s">
        <v>125</v>
      </c>
      <c r="G785" s="15" t="s">
        <v>102</v>
      </c>
      <c r="H785" s="5" t="s">
        <v>90</v>
      </c>
      <c r="I785" s="5" t="s">
        <v>65</v>
      </c>
      <c r="J785" s="125">
        <v>25.580782086485932</v>
      </c>
      <c r="K785" s="15"/>
      <c r="N785" s="38"/>
      <c r="O785" s="31">
        <f ca="1">J785/'Fixed inputs'!$D$85*(1/INDIRECT($H785))</f>
        <v>7.1057728018016473</v>
      </c>
      <c r="P785" s="32" t="str">
        <f>IF(L785="","",N785*INDEX(rngFXtoEUr,MATCH(L785,rngCurrencies,0))/INDEX('Fixed inputs'!$D$81:$D$85,MATCH($C785,'Fixed inputs'!$B$81:$B$85,0)))</f>
        <v/>
      </c>
      <c r="Q785" s="146">
        <f t="shared" ca="1" si="220"/>
        <v>7.1057728018016473</v>
      </c>
      <c r="V785" s="32"/>
    </row>
    <row r="786" spans="2:22" x14ac:dyDescent="0.6">
      <c r="B786" s="5">
        <f>INDEX('Fixed inputs'!$I$8:$I$19,MATCH(F786,'Fixed inputs'!$J$8:$J$19,0))</f>
        <v>3</v>
      </c>
      <c r="C786" s="22" t="s">
        <v>64</v>
      </c>
      <c r="D786" s="23" t="s">
        <v>33</v>
      </c>
      <c r="E786" s="23">
        <v>2025</v>
      </c>
      <c r="F786" s="24" t="s">
        <v>126</v>
      </c>
      <c r="G786" s="15" t="s">
        <v>102</v>
      </c>
      <c r="H786" s="5" t="s">
        <v>90</v>
      </c>
      <c r="I786" s="5" t="s">
        <v>65</v>
      </c>
      <c r="J786" s="125">
        <v>19.185586564864447</v>
      </c>
      <c r="K786" s="15"/>
      <c r="N786" s="38"/>
      <c r="O786" s="31">
        <f ca="1">J786/'Fixed inputs'!$D$85*(1/INDIRECT($H786))</f>
        <v>5.329329601351235</v>
      </c>
      <c r="P786" s="32" t="str">
        <f>IF(L786="","",N786*INDEX(rngFXtoEUr,MATCH(L786,rngCurrencies,0))/INDEX('Fixed inputs'!$D$81:$D$85,MATCH($C786,'Fixed inputs'!$B$81:$B$85,0)))</f>
        <v/>
      </c>
      <c r="Q786" s="146">
        <f t="shared" ca="1" si="220"/>
        <v>5.329329601351235</v>
      </c>
      <c r="V786" s="32"/>
    </row>
    <row r="787" spans="2:22" x14ac:dyDescent="0.6">
      <c r="B787" s="5">
        <f>INDEX('Fixed inputs'!$I$8:$I$19,MATCH(F787,'Fixed inputs'!$J$8:$J$19,0))</f>
        <v>4</v>
      </c>
      <c r="C787" s="22" t="s">
        <v>64</v>
      </c>
      <c r="D787" s="23" t="s">
        <v>33</v>
      </c>
      <c r="E787" s="23">
        <v>2025</v>
      </c>
      <c r="F787" s="24" t="s">
        <v>127</v>
      </c>
      <c r="G787" s="15" t="s">
        <v>102</v>
      </c>
      <c r="H787" s="5" t="s">
        <v>90</v>
      </c>
      <c r="I787" s="5" t="s">
        <v>65</v>
      </c>
      <c r="J787" s="125">
        <v>7.1946005789371936</v>
      </c>
      <c r="K787" s="15"/>
      <c r="N787" s="38"/>
      <c r="O787" s="31">
        <f ca="1">J787/'Fixed inputs'!$D$85*(1/INDIRECT($H787))</f>
        <v>1.998500160815887</v>
      </c>
      <c r="P787" s="32" t="str">
        <f>IF(L787="","",N787*INDEX(rngFXtoEUr,MATCH(L787,rngCurrencies,0))/INDEX('Fixed inputs'!$D$81:$D$85,MATCH($C787,'Fixed inputs'!$B$81:$B$85,0)))</f>
        <v/>
      </c>
      <c r="Q787" s="146">
        <f t="shared" ca="1" si="220"/>
        <v>1.998500160815887</v>
      </c>
      <c r="V787" s="32"/>
    </row>
    <row r="788" spans="2:22" x14ac:dyDescent="0.6">
      <c r="B788" s="5">
        <f>INDEX('Fixed inputs'!$I$8:$I$19,MATCH(F788,'Fixed inputs'!$J$8:$J$19,0))</f>
        <v>5</v>
      </c>
      <c r="C788" s="22" t="s">
        <v>64</v>
      </c>
      <c r="D788" s="23" t="s">
        <v>33</v>
      </c>
      <c r="E788" s="23">
        <v>2025</v>
      </c>
      <c r="F788" s="24" t="s">
        <v>128</v>
      </c>
      <c r="G788" s="15" t="s">
        <v>102</v>
      </c>
      <c r="H788" s="5" t="s">
        <v>90</v>
      </c>
      <c r="I788" s="5" t="s">
        <v>65</v>
      </c>
      <c r="J788" s="125">
        <v>0.54359049591522091</v>
      </c>
      <c r="K788" s="15"/>
      <c r="N788" s="38"/>
      <c r="O788" s="31">
        <f ca="1">J788/'Fixed inputs'!$D$85*(1/INDIRECT($H788))</f>
        <v>0.15099735997645025</v>
      </c>
      <c r="P788" s="32" t="str">
        <f>IF(L788="","",N788*INDEX(rngFXtoEUr,MATCH(L788,rngCurrencies,0))/INDEX('Fixed inputs'!$D$81:$D$85,MATCH($C788,'Fixed inputs'!$B$81:$B$85,0)))</f>
        <v/>
      </c>
      <c r="Q788" s="146">
        <f t="shared" ca="1" si="220"/>
        <v>0.15099735997645025</v>
      </c>
      <c r="V788" s="32"/>
    </row>
    <row r="789" spans="2:22" x14ac:dyDescent="0.6">
      <c r="B789" s="5">
        <f>INDEX('Fixed inputs'!$I$8:$I$19,MATCH(F789,'Fixed inputs'!$J$8:$J$19,0))</f>
        <v>6</v>
      </c>
      <c r="C789" s="22" t="s">
        <v>64</v>
      </c>
      <c r="D789" s="23" t="s">
        <v>33</v>
      </c>
      <c r="E789" s="23">
        <v>2025</v>
      </c>
      <c r="F789" s="24" t="s">
        <v>129</v>
      </c>
      <c r="G789" s="15" t="s">
        <v>102</v>
      </c>
      <c r="H789" s="5" t="s">
        <v>90</v>
      </c>
      <c r="I789" s="5" t="s">
        <v>65</v>
      </c>
      <c r="J789" s="125">
        <v>0.54359049591522091</v>
      </c>
      <c r="K789" s="15"/>
      <c r="N789" s="38"/>
      <c r="O789" s="31">
        <f ca="1">J789/'Fixed inputs'!$D$85*(1/INDIRECT($H789))</f>
        <v>0.15099735997645025</v>
      </c>
      <c r="P789" s="32" t="str">
        <f>IF(L789="","",N789*INDEX(rngFXtoEUr,MATCH(L789,rngCurrencies,0))/INDEX('Fixed inputs'!$D$81:$D$85,MATCH($C789,'Fixed inputs'!$B$81:$B$85,0)))</f>
        <v/>
      </c>
      <c r="Q789" s="146">
        <f t="shared" ca="1" si="220"/>
        <v>0.15099735997645025</v>
      </c>
      <c r="V789" s="32"/>
    </row>
    <row r="790" spans="2:22" x14ac:dyDescent="0.6">
      <c r="B790" s="5">
        <f>INDEX('Fixed inputs'!$I$8:$I$19,MATCH(F790,'Fixed inputs'!$J$8:$J$19,0))</f>
        <v>7</v>
      </c>
      <c r="C790" s="22" t="s">
        <v>64</v>
      </c>
      <c r="D790" s="23" t="s">
        <v>33</v>
      </c>
      <c r="E790" s="23">
        <v>2025</v>
      </c>
      <c r="F790" s="24" t="s">
        <v>130</v>
      </c>
      <c r="G790" s="15" t="s">
        <v>102</v>
      </c>
      <c r="H790" s="5" t="s">
        <v>90</v>
      </c>
      <c r="I790" s="5" t="s">
        <v>65</v>
      </c>
      <c r="J790" s="125">
        <v>0.54359049591522091</v>
      </c>
      <c r="K790" s="15"/>
      <c r="N790" s="38"/>
      <c r="O790" s="31">
        <f ca="1">J790/'Fixed inputs'!$D$85*(1/INDIRECT($H790))</f>
        <v>0.15099735997645025</v>
      </c>
      <c r="P790" s="32" t="str">
        <f>IF(L790="","",N790*INDEX(rngFXtoEUr,MATCH(L790,rngCurrencies,0))/INDEX('Fixed inputs'!$D$81:$D$85,MATCH($C790,'Fixed inputs'!$B$81:$B$85,0)))</f>
        <v/>
      </c>
      <c r="Q790" s="146">
        <f t="shared" ca="1" si="220"/>
        <v>0.15099735997645025</v>
      </c>
      <c r="V790" s="32"/>
    </row>
    <row r="791" spans="2:22" x14ac:dyDescent="0.6">
      <c r="B791" s="5">
        <f>INDEX('Fixed inputs'!$I$8:$I$19,MATCH(F791,'Fixed inputs'!$J$8:$J$19,0))</f>
        <v>8</v>
      </c>
      <c r="C791" s="22" t="s">
        <v>64</v>
      </c>
      <c r="D791" s="23" t="s">
        <v>33</v>
      </c>
      <c r="E791" s="23">
        <v>2025</v>
      </c>
      <c r="F791" s="24" t="s">
        <v>131</v>
      </c>
      <c r="G791" s="15" t="s">
        <v>102</v>
      </c>
      <c r="H791" s="5" t="s">
        <v>90</v>
      </c>
      <c r="I791" s="5" t="s">
        <v>65</v>
      </c>
      <c r="J791" s="125">
        <v>0.54359049591522091</v>
      </c>
      <c r="K791" s="15"/>
      <c r="N791" s="38"/>
      <c r="O791" s="31">
        <f ca="1">J791/'Fixed inputs'!$D$85*(1/INDIRECT($H791))</f>
        <v>0.15099735997645025</v>
      </c>
      <c r="P791" s="32" t="str">
        <f>IF(L791="","",N791*INDEX(rngFXtoEUr,MATCH(L791,rngCurrencies,0))/INDEX('Fixed inputs'!$D$81:$D$85,MATCH($C791,'Fixed inputs'!$B$81:$B$85,0)))</f>
        <v/>
      </c>
      <c r="Q791" s="146">
        <f t="shared" ca="1" si="220"/>
        <v>0.15099735997645025</v>
      </c>
      <c r="V791" s="32"/>
    </row>
    <row r="792" spans="2:22" x14ac:dyDescent="0.6">
      <c r="B792" s="5">
        <f>INDEX('Fixed inputs'!$I$8:$I$19,MATCH(F792,'Fixed inputs'!$J$8:$J$19,0))</f>
        <v>9</v>
      </c>
      <c r="C792" s="22" t="s">
        <v>64</v>
      </c>
      <c r="D792" s="23" t="s">
        <v>33</v>
      </c>
      <c r="E792" s="23">
        <v>2025</v>
      </c>
      <c r="F792" s="24" t="s">
        <v>132</v>
      </c>
      <c r="G792" s="15" t="s">
        <v>102</v>
      </c>
      <c r="H792" s="5" t="s">
        <v>90</v>
      </c>
      <c r="I792" s="5" t="s">
        <v>65</v>
      </c>
      <c r="J792" s="125">
        <v>0.54359049591522091</v>
      </c>
      <c r="K792" s="15"/>
      <c r="N792" s="38"/>
      <c r="O792" s="31">
        <f ca="1">J792/'Fixed inputs'!$D$85*(1/INDIRECT($H792))</f>
        <v>0.15099735997645025</v>
      </c>
      <c r="P792" s="32" t="str">
        <f>IF(L792="","",N792*INDEX(rngFXtoEUr,MATCH(L792,rngCurrencies,0))/INDEX('Fixed inputs'!$D$81:$D$85,MATCH($C792,'Fixed inputs'!$B$81:$B$85,0)))</f>
        <v/>
      </c>
      <c r="Q792" s="146">
        <f t="shared" ca="1" si="220"/>
        <v>0.15099735997645025</v>
      </c>
      <c r="V792" s="32"/>
    </row>
    <row r="793" spans="2:22" x14ac:dyDescent="0.6">
      <c r="B793" s="5">
        <f>INDEX('Fixed inputs'!$I$8:$I$19,MATCH(F793,'Fixed inputs'!$J$8:$J$19,0))</f>
        <v>10</v>
      </c>
      <c r="C793" s="22" t="s">
        <v>64</v>
      </c>
      <c r="D793" s="23" t="s">
        <v>33</v>
      </c>
      <c r="E793" s="23">
        <v>2025</v>
      </c>
      <c r="F793" s="24" t="s">
        <v>133</v>
      </c>
      <c r="G793" s="15" t="s">
        <v>102</v>
      </c>
      <c r="H793" s="5" t="s">
        <v>90</v>
      </c>
      <c r="I793" s="5" t="s">
        <v>65</v>
      </c>
      <c r="J793" s="125">
        <v>7.1946005789371936</v>
      </c>
      <c r="K793" s="15"/>
      <c r="N793" s="38"/>
      <c r="O793" s="31">
        <f ca="1">J793/'Fixed inputs'!$D$85*(1/INDIRECT($H793))</f>
        <v>1.998500160815887</v>
      </c>
      <c r="P793" s="32" t="str">
        <f>IF(L793="","",N793*INDEX(rngFXtoEUr,MATCH(L793,rngCurrencies,0))/INDEX('Fixed inputs'!$D$81:$D$85,MATCH($C793,'Fixed inputs'!$B$81:$B$85,0)))</f>
        <v/>
      </c>
      <c r="Q793" s="146">
        <f t="shared" ca="1" si="220"/>
        <v>1.998500160815887</v>
      </c>
      <c r="V793" s="32"/>
    </row>
    <row r="794" spans="2:22" x14ac:dyDescent="0.6">
      <c r="B794" s="5">
        <f>INDEX('Fixed inputs'!$I$8:$I$19,MATCH(F794,'Fixed inputs'!$J$8:$J$19,0))</f>
        <v>11</v>
      </c>
      <c r="C794" s="22" t="s">
        <v>64</v>
      </c>
      <c r="D794" s="23" t="s">
        <v>33</v>
      </c>
      <c r="E794" s="23">
        <v>2025</v>
      </c>
      <c r="F794" s="24" t="s">
        <v>134</v>
      </c>
      <c r="G794" s="15" t="s">
        <v>102</v>
      </c>
      <c r="H794" s="5" t="s">
        <v>90</v>
      </c>
      <c r="I794" s="5" t="s">
        <v>65</v>
      </c>
      <c r="J794" s="125">
        <v>7.1946005789371936</v>
      </c>
      <c r="K794" s="15"/>
      <c r="N794" s="38"/>
      <c r="O794" s="31">
        <f ca="1">J794/'Fixed inputs'!$D$85*(1/INDIRECT($H794))</f>
        <v>1.998500160815887</v>
      </c>
      <c r="P794" s="32" t="str">
        <f>IF(L794="","",N794*INDEX(rngFXtoEUr,MATCH(L794,rngCurrencies,0))/INDEX('Fixed inputs'!$D$81:$D$85,MATCH($C794,'Fixed inputs'!$B$81:$B$85,0)))</f>
        <v/>
      </c>
      <c r="Q794" s="146">
        <f t="shared" ca="1" si="220"/>
        <v>1.998500160815887</v>
      </c>
      <c r="V794" s="32"/>
    </row>
    <row r="795" spans="2:22" x14ac:dyDescent="0.6">
      <c r="B795" s="5">
        <f>INDEX('Fixed inputs'!$I$8:$I$19,MATCH(F795,'Fixed inputs'!$J$8:$J$19,0))</f>
        <v>12</v>
      </c>
      <c r="C795" s="22" t="s">
        <v>64</v>
      </c>
      <c r="D795" s="23" t="s">
        <v>33</v>
      </c>
      <c r="E795" s="23">
        <v>2025</v>
      </c>
      <c r="F795" s="24" t="s">
        <v>135</v>
      </c>
      <c r="G795" s="15" t="s">
        <v>102</v>
      </c>
      <c r="H795" s="5" t="s">
        <v>90</v>
      </c>
      <c r="I795" s="5" t="s">
        <v>65</v>
      </c>
      <c r="J795" s="125">
        <v>12.790391043242966</v>
      </c>
      <c r="K795" s="15"/>
      <c r="N795" s="38"/>
      <c r="O795" s="31">
        <f ca="1">J795/'Fixed inputs'!$D$85*(1/INDIRECT($H795))</f>
        <v>3.5528864009008236</v>
      </c>
      <c r="P795" s="32" t="str">
        <f>IF(L795="","",N795*INDEX(rngFXtoEUr,MATCH(L795,rngCurrencies,0))/INDEX('Fixed inputs'!$D$81:$D$85,MATCH($C795,'Fixed inputs'!$B$81:$B$85,0)))</f>
        <v/>
      </c>
      <c r="Q795" s="146">
        <f t="shared" ca="1" si="220"/>
        <v>3.5528864009008236</v>
      </c>
      <c r="V795" s="32"/>
    </row>
    <row r="796" spans="2:22" x14ac:dyDescent="0.6">
      <c r="B796" s="5">
        <f>INDEX('Fixed inputs'!$I$8:$I$19,MATCH(F796,'Fixed inputs'!$J$8:$J$19,0))</f>
        <v>1</v>
      </c>
      <c r="C796" s="22" t="s">
        <v>64</v>
      </c>
      <c r="D796" s="23" t="s">
        <v>33</v>
      </c>
      <c r="E796" s="23">
        <v>2026</v>
      </c>
      <c r="F796" s="24" t="s">
        <v>124</v>
      </c>
      <c r="G796" s="15" t="s">
        <v>102</v>
      </c>
      <c r="H796" s="5" t="s">
        <v>90</v>
      </c>
      <c r="I796" s="5" t="s">
        <v>65</v>
      </c>
      <c r="J796" s="125">
        <v>22.383184325675188</v>
      </c>
      <c r="K796" s="15"/>
      <c r="N796" s="38"/>
      <c r="O796" s="31">
        <f ca="1">J796/'Fixed inputs'!$D$85*(1/INDIRECT($H796))</f>
        <v>6.2175512015764411</v>
      </c>
      <c r="P796" s="32" t="str">
        <f>IF(L796="","",N796*INDEX(rngFXtoEUr,MATCH(L796,rngCurrencies,0))/INDEX('Fixed inputs'!$D$81:$D$85,MATCH($C796,'Fixed inputs'!$B$81:$B$85,0)))</f>
        <v/>
      </c>
      <c r="Q796" s="146">
        <f t="shared" ca="1" si="220"/>
        <v>6.2175512015764411</v>
      </c>
      <c r="V796" s="32"/>
    </row>
    <row r="797" spans="2:22" x14ac:dyDescent="0.6">
      <c r="B797" s="5">
        <f>INDEX('Fixed inputs'!$I$8:$I$19,MATCH(F797,'Fixed inputs'!$J$8:$J$19,0))</f>
        <v>2</v>
      </c>
      <c r="C797" s="22" t="s">
        <v>64</v>
      </c>
      <c r="D797" s="23" t="s">
        <v>33</v>
      </c>
      <c r="E797" s="23">
        <v>2026</v>
      </c>
      <c r="F797" s="24" t="s">
        <v>125</v>
      </c>
      <c r="G797" s="15" t="s">
        <v>102</v>
      </c>
      <c r="H797" s="5" t="s">
        <v>90</v>
      </c>
      <c r="I797" s="5" t="s">
        <v>65</v>
      </c>
      <c r="J797" s="125">
        <v>25.580782086485932</v>
      </c>
      <c r="K797" s="15"/>
      <c r="N797" s="38"/>
      <c r="O797" s="31">
        <f ca="1">J797/'Fixed inputs'!$D$85*(1/INDIRECT($H797))</f>
        <v>7.1057728018016473</v>
      </c>
      <c r="P797" s="32" t="str">
        <f>IF(L797="","",N797*INDEX(rngFXtoEUr,MATCH(L797,rngCurrencies,0))/INDEX('Fixed inputs'!$D$81:$D$85,MATCH($C797,'Fixed inputs'!$B$81:$B$85,0)))</f>
        <v/>
      </c>
      <c r="Q797" s="146">
        <f t="shared" ca="1" si="220"/>
        <v>7.1057728018016473</v>
      </c>
      <c r="V797" s="32"/>
    </row>
    <row r="798" spans="2:22" x14ac:dyDescent="0.6">
      <c r="B798" s="5">
        <f>INDEX('Fixed inputs'!$I$8:$I$19,MATCH(F798,'Fixed inputs'!$J$8:$J$19,0))</f>
        <v>3</v>
      </c>
      <c r="C798" s="22" t="s">
        <v>64</v>
      </c>
      <c r="D798" s="23" t="s">
        <v>33</v>
      </c>
      <c r="E798" s="23">
        <v>2026</v>
      </c>
      <c r="F798" s="24" t="s">
        <v>126</v>
      </c>
      <c r="G798" s="15" t="s">
        <v>102</v>
      </c>
      <c r="H798" s="5" t="s">
        <v>90</v>
      </c>
      <c r="I798" s="5" t="s">
        <v>65</v>
      </c>
      <c r="J798" s="125">
        <v>19.185586564864447</v>
      </c>
      <c r="K798" s="15"/>
      <c r="N798" s="38"/>
      <c r="O798" s="31">
        <f ca="1">J798/'Fixed inputs'!$D$85*(1/INDIRECT($H798))</f>
        <v>5.329329601351235</v>
      </c>
      <c r="P798" s="32" t="str">
        <f>IF(L798="","",N798*INDEX(rngFXtoEUr,MATCH(L798,rngCurrencies,0))/INDEX('Fixed inputs'!$D$81:$D$85,MATCH($C798,'Fixed inputs'!$B$81:$B$85,0)))</f>
        <v/>
      </c>
      <c r="Q798" s="146">
        <f t="shared" ca="1" si="220"/>
        <v>5.329329601351235</v>
      </c>
      <c r="V798" s="32"/>
    </row>
    <row r="799" spans="2:22" x14ac:dyDescent="0.6">
      <c r="B799" s="5">
        <f>INDEX('Fixed inputs'!$I$8:$I$19,MATCH(F799,'Fixed inputs'!$J$8:$J$19,0))</f>
        <v>4</v>
      </c>
      <c r="C799" s="22" t="s">
        <v>64</v>
      </c>
      <c r="D799" s="23" t="s">
        <v>33</v>
      </c>
      <c r="E799" s="23">
        <v>2026</v>
      </c>
      <c r="F799" s="24" t="s">
        <v>127</v>
      </c>
      <c r="G799" s="15" t="s">
        <v>102</v>
      </c>
      <c r="H799" s="5" t="s">
        <v>90</v>
      </c>
      <c r="I799" s="5" t="s">
        <v>65</v>
      </c>
      <c r="J799" s="125">
        <v>7.1946005789371936</v>
      </c>
      <c r="K799" s="15"/>
      <c r="N799" s="38"/>
      <c r="O799" s="31">
        <f ca="1">J799/'Fixed inputs'!$D$85*(1/INDIRECT($H799))</f>
        <v>1.998500160815887</v>
      </c>
      <c r="P799" s="32" t="str">
        <f>IF(L799="","",N799*INDEX(rngFXtoEUr,MATCH(L799,rngCurrencies,0))/INDEX('Fixed inputs'!$D$81:$D$85,MATCH($C799,'Fixed inputs'!$B$81:$B$85,0)))</f>
        <v/>
      </c>
      <c r="Q799" s="146">
        <f t="shared" ca="1" si="220"/>
        <v>1.998500160815887</v>
      </c>
      <c r="V799" s="32"/>
    </row>
    <row r="800" spans="2:22" x14ac:dyDescent="0.6">
      <c r="B800" s="5">
        <f>INDEX('Fixed inputs'!$I$8:$I$19,MATCH(F800,'Fixed inputs'!$J$8:$J$19,0))</f>
        <v>5</v>
      </c>
      <c r="C800" s="22" t="s">
        <v>64</v>
      </c>
      <c r="D800" s="23" t="s">
        <v>33</v>
      </c>
      <c r="E800" s="23">
        <v>2026</v>
      </c>
      <c r="F800" s="24" t="s">
        <v>128</v>
      </c>
      <c r="G800" s="15" t="s">
        <v>102</v>
      </c>
      <c r="H800" s="5" t="s">
        <v>90</v>
      </c>
      <c r="I800" s="5" t="s">
        <v>65</v>
      </c>
      <c r="J800" s="125">
        <v>0.54359049591522091</v>
      </c>
      <c r="K800" s="15"/>
      <c r="N800" s="38"/>
      <c r="O800" s="31">
        <f ca="1">J800/'Fixed inputs'!$D$85*(1/INDIRECT($H800))</f>
        <v>0.15099735997645025</v>
      </c>
      <c r="P800" s="32" t="str">
        <f>IF(L800="","",N800*INDEX(rngFXtoEUr,MATCH(L800,rngCurrencies,0))/INDEX('Fixed inputs'!$D$81:$D$85,MATCH($C800,'Fixed inputs'!$B$81:$B$85,0)))</f>
        <v/>
      </c>
      <c r="Q800" s="146">
        <f t="shared" ca="1" si="220"/>
        <v>0.15099735997645025</v>
      </c>
      <c r="V800" s="32"/>
    </row>
    <row r="801" spans="2:22" x14ac:dyDescent="0.6">
      <c r="B801" s="5">
        <f>INDEX('Fixed inputs'!$I$8:$I$19,MATCH(F801,'Fixed inputs'!$J$8:$J$19,0))</f>
        <v>6</v>
      </c>
      <c r="C801" s="22" t="s">
        <v>64</v>
      </c>
      <c r="D801" s="23" t="s">
        <v>33</v>
      </c>
      <c r="E801" s="23">
        <v>2026</v>
      </c>
      <c r="F801" s="24" t="s">
        <v>129</v>
      </c>
      <c r="G801" s="15" t="s">
        <v>102</v>
      </c>
      <c r="H801" s="5" t="s">
        <v>90</v>
      </c>
      <c r="I801" s="5" t="s">
        <v>65</v>
      </c>
      <c r="J801" s="125">
        <v>0.54359049591522091</v>
      </c>
      <c r="K801" s="15"/>
      <c r="N801" s="38"/>
      <c r="O801" s="31">
        <f ca="1">J801/'Fixed inputs'!$D$85*(1/INDIRECT($H801))</f>
        <v>0.15099735997645025</v>
      </c>
      <c r="P801" s="32" t="str">
        <f>IF(L801="","",N801*INDEX(rngFXtoEUr,MATCH(L801,rngCurrencies,0))/INDEX('Fixed inputs'!$D$81:$D$85,MATCH($C801,'Fixed inputs'!$B$81:$B$85,0)))</f>
        <v/>
      </c>
      <c r="Q801" s="146">
        <f t="shared" ca="1" si="220"/>
        <v>0.15099735997645025</v>
      </c>
      <c r="V801" s="32"/>
    </row>
    <row r="802" spans="2:22" x14ac:dyDescent="0.6">
      <c r="B802" s="5">
        <f>INDEX('Fixed inputs'!$I$8:$I$19,MATCH(F802,'Fixed inputs'!$J$8:$J$19,0))</f>
        <v>7</v>
      </c>
      <c r="C802" s="22" t="s">
        <v>64</v>
      </c>
      <c r="D802" s="23" t="s">
        <v>33</v>
      </c>
      <c r="E802" s="23">
        <v>2026</v>
      </c>
      <c r="F802" s="24" t="s">
        <v>130</v>
      </c>
      <c r="G802" s="15" t="s">
        <v>102</v>
      </c>
      <c r="H802" s="5" t="s">
        <v>90</v>
      </c>
      <c r="I802" s="5" t="s">
        <v>65</v>
      </c>
      <c r="J802" s="125">
        <v>0.54359049591522091</v>
      </c>
      <c r="K802" s="15"/>
      <c r="N802" s="38"/>
      <c r="O802" s="31">
        <f ca="1">J802/'Fixed inputs'!$D$85*(1/INDIRECT($H802))</f>
        <v>0.15099735997645025</v>
      </c>
      <c r="P802" s="32" t="str">
        <f>IF(L802="","",N802*INDEX(rngFXtoEUr,MATCH(L802,rngCurrencies,0))/INDEX('Fixed inputs'!$D$81:$D$85,MATCH($C802,'Fixed inputs'!$B$81:$B$85,0)))</f>
        <v/>
      </c>
      <c r="Q802" s="146">
        <f t="shared" ca="1" si="220"/>
        <v>0.15099735997645025</v>
      </c>
      <c r="V802" s="32"/>
    </row>
    <row r="803" spans="2:22" x14ac:dyDescent="0.6">
      <c r="B803" s="5">
        <f>INDEX('Fixed inputs'!$I$8:$I$19,MATCH(F803,'Fixed inputs'!$J$8:$J$19,0))</f>
        <v>8</v>
      </c>
      <c r="C803" s="22" t="s">
        <v>64</v>
      </c>
      <c r="D803" s="23" t="s">
        <v>33</v>
      </c>
      <c r="E803" s="23">
        <v>2026</v>
      </c>
      <c r="F803" s="24" t="s">
        <v>131</v>
      </c>
      <c r="G803" s="15" t="s">
        <v>102</v>
      </c>
      <c r="H803" s="5" t="s">
        <v>90</v>
      </c>
      <c r="I803" s="5" t="s">
        <v>65</v>
      </c>
      <c r="J803" s="125">
        <v>0.54359049591522091</v>
      </c>
      <c r="K803" s="15"/>
      <c r="N803" s="38"/>
      <c r="O803" s="31">
        <f ca="1">J803/'Fixed inputs'!$D$85*(1/INDIRECT($H803))</f>
        <v>0.15099735997645025</v>
      </c>
      <c r="P803" s="32" t="str">
        <f>IF(L803="","",N803*INDEX(rngFXtoEUr,MATCH(L803,rngCurrencies,0))/INDEX('Fixed inputs'!$D$81:$D$85,MATCH($C803,'Fixed inputs'!$B$81:$B$85,0)))</f>
        <v/>
      </c>
      <c r="Q803" s="146">
        <f t="shared" ca="1" si="220"/>
        <v>0.15099735997645025</v>
      </c>
      <c r="V803" s="32"/>
    </row>
    <row r="804" spans="2:22" x14ac:dyDescent="0.6">
      <c r="B804" s="5">
        <f>INDEX('Fixed inputs'!$I$8:$I$19,MATCH(F804,'Fixed inputs'!$J$8:$J$19,0))</f>
        <v>9</v>
      </c>
      <c r="C804" s="22" t="s">
        <v>64</v>
      </c>
      <c r="D804" s="23" t="s">
        <v>33</v>
      </c>
      <c r="E804" s="23">
        <v>2026</v>
      </c>
      <c r="F804" s="24" t="s">
        <v>132</v>
      </c>
      <c r="G804" s="15" t="s">
        <v>102</v>
      </c>
      <c r="H804" s="5" t="s">
        <v>90</v>
      </c>
      <c r="I804" s="5" t="s">
        <v>65</v>
      </c>
      <c r="J804" s="125">
        <v>0.54359049591522091</v>
      </c>
      <c r="K804" s="15"/>
      <c r="N804" s="38"/>
      <c r="O804" s="31">
        <f ca="1">J804/'Fixed inputs'!$D$85*(1/INDIRECT($H804))</f>
        <v>0.15099735997645025</v>
      </c>
      <c r="P804" s="32" t="str">
        <f>IF(L804="","",N804*INDEX(rngFXtoEUr,MATCH(L804,rngCurrencies,0))/INDEX('Fixed inputs'!$D$81:$D$85,MATCH($C804,'Fixed inputs'!$B$81:$B$85,0)))</f>
        <v/>
      </c>
      <c r="Q804" s="146">
        <f t="shared" ca="1" si="220"/>
        <v>0.15099735997645025</v>
      </c>
      <c r="V804" s="32"/>
    </row>
    <row r="805" spans="2:22" x14ac:dyDescent="0.6">
      <c r="B805" s="5">
        <f>INDEX('Fixed inputs'!$I$8:$I$19,MATCH(F805,'Fixed inputs'!$J$8:$J$19,0))</f>
        <v>10</v>
      </c>
      <c r="C805" s="22" t="s">
        <v>64</v>
      </c>
      <c r="D805" s="23" t="s">
        <v>33</v>
      </c>
      <c r="E805" s="23">
        <v>2026</v>
      </c>
      <c r="F805" s="24" t="s">
        <v>133</v>
      </c>
      <c r="G805" s="15" t="s">
        <v>102</v>
      </c>
      <c r="H805" s="5" t="s">
        <v>90</v>
      </c>
      <c r="I805" s="5" t="s">
        <v>65</v>
      </c>
      <c r="J805" s="125">
        <v>7.1946005789371936</v>
      </c>
      <c r="K805" s="15"/>
      <c r="N805" s="38"/>
      <c r="O805" s="31">
        <f ca="1">J805/'Fixed inputs'!$D$85*(1/INDIRECT($H805))</f>
        <v>1.998500160815887</v>
      </c>
      <c r="P805" s="32" t="str">
        <f>IF(L805="","",N805*INDEX(rngFXtoEUr,MATCH(L805,rngCurrencies,0))/INDEX('Fixed inputs'!$D$81:$D$85,MATCH($C805,'Fixed inputs'!$B$81:$B$85,0)))</f>
        <v/>
      </c>
      <c r="Q805" s="146">
        <f t="shared" ca="1" si="220"/>
        <v>1.998500160815887</v>
      </c>
      <c r="V805" s="32"/>
    </row>
    <row r="806" spans="2:22" x14ac:dyDescent="0.6">
      <c r="B806" s="5">
        <f>INDEX('Fixed inputs'!$I$8:$I$19,MATCH(F806,'Fixed inputs'!$J$8:$J$19,0))</f>
        <v>11</v>
      </c>
      <c r="C806" s="22" t="s">
        <v>64</v>
      </c>
      <c r="D806" s="23" t="s">
        <v>33</v>
      </c>
      <c r="E806" s="23">
        <v>2026</v>
      </c>
      <c r="F806" s="24" t="s">
        <v>134</v>
      </c>
      <c r="G806" s="15" t="s">
        <v>102</v>
      </c>
      <c r="H806" s="5" t="s">
        <v>90</v>
      </c>
      <c r="I806" s="5" t="s">
        <v>65</v>
      </c>
      <c r="J806" s="125">
        <v>7.1946005789371936</v>
      </c>
      <c r="K806" s="15"/>
      <c r="N806" s="38"/>
      <c r="O806" s="31">
        <f ca="1">J806/'Fixed inputs'!$D$85*(1/INDIRECT($H806))</f>
        <v>1.998500160815887</v>
      </c>
      <c r="P806" s="32" t="str">
        <f>IF(L806="","",N806*INDEX(rngFXtoEUr,MATCH(L806,rngCurrencies,0))/INDEX('Fixed inputs'!$D$81:$D$85,MATCH($C806,'Fixed inputs'!$B$81:$B$85,0)))</f>
        <v/>
      </c>
      <c r="Q806" s="146">
        <f t="shared" ca="1" si="220"/>
        <v>1.998500160815887</v>
      </c>
      <c r="V806" s="32"/>
    </row>
    <row r="807" spans="2:22" x14ac:dyDescent="0.6">
      <c r="B807" s="5">
        <f>INDEX('Fixed inputs'!$I$8:$I$19,MATCH(F807,'Fixed inputs'!$J$8:$J$19,0))</f>
        <v>12</v>
      </c>
      <c r="C807" s="22" t="s">
        <v>64</v>
      </c>
      <c r="D807" s="23" t="s">
        <v>33</v>
      </c>
      <c r="E807" s="23">
        <v>2026</v>
      </c>
      <c r="F807" s="24" t="s">
        <v>135</v>
      </c>
      <c r="G807" s="15" t="s">
        <v>102</v>
      </c>
      <c r="H807" s="5" t="s">
        <v>90</v>
      </c>
      <c r="I807" s="5" t="s">
        <v>65</v>
      </c>
      <c r="J807" s="125">
        <v>12.790391043242966</v>
      </c>
      <c r="K807" s="15"/>
      <c r="N807" s="38"/>
      <c r="O807" s="31">
        <f ca="1">J807/'Fixed inputs'!$D$85*(1/INDIRECT($H807))</f>
        <v>3.5528864009008236</v>
      </c>
      <c r="P807" s="32" t="str">
        <f>IF(L807="","",N807*INDEX(rngFXtoEUr,MATCH(L807,rngCurrencies,0))/INDEX('Fixed inputs'!$D$81:$D$85,MATCH($C807,'Fixed inputs'!$B$81:$B$85,0)))</f>
        <v/>
      </c>
      <c r="Q807" s="146">
        <f t="shared" ca="1" si="220"/>
        <v>3.5528864009008236</v>
      </c>
      <c r="V807" s="32"/>
    </row>
    <row r="808" spans="2:22" x14ac:dyDescent="0.6">
      <c r="B808" s="5">
        <f>INDEX('Fixed inputs'!$I$8:$I$19,MATCH(F808,'Fixed inputs'!$J$8:$J$19,0))</f>
        <v>1</v>
      </c>
      <c r="C808" s="22" t="s">
        <v>64</v>
      </c>
      <c r="D808" s="23" t="s">
        <v>33</v>
      </c>
      <c r="E808" s="23">
        <v>2027</v>
      </c>
      <c r="F808" s="24" t="s">
        <v>124</v>
      </c>
      <c r="G808" s="15" t="s">
        <v>102</v>
      </c>
      <c r="H808" s="5" t="s">
        <v>90</v>
      </c>
      <c r="I808" s="5" t="s">
        <v>65</v>
      </c>
      <c r="J808" s="125">
        <v>22.383184325675188</v>
      </c>
      <c r="K808" s="15"/>
      <c r="N808" s="38"/>
      <c r="O808" s="31">
        <f ca="1">J808/'Fixed inputs'!$D$85*(1/INDIRECT($H808))</f>
        <v>6.2175512015764411</v>
      </c>
      <c r="P808" s="32" t="str">
        <f>IF(L808="","",N808*INDEX(rngFXtoEUr,MATCH(L808,rngCurrencies,0))/INDEX('Fixed inputs'!$D$81:$D$85,MATCH($C808,'Fixed inputs'!$B$81:$B$85,0)))</f>
        <v/>
      </c>
      <c r="Q808" s="146">
        <f t="shared" ca="1" si="220"/>
        <v>6.2175512015764411</v>
      </c>
      <c r="V808" s="32"/>
    </row>
    <row r="809" spans="2:22" x14ac:dyDescent="0.6">
      <c r="B809" s="5">
        <f>INDEX('Fixed inputs'!$I$8:$I$19,MATCH(F809,'Fixed inputs'!$J$8:$J$19,0))</f>
        <v>2</v>
      </c>
      <c r="C809" s="22" t="s">
        <v>64</v>
      </c>
      <c r="D809" s="23" t="s">
        <v>33</v>
      </c>
      <c r="E809" s="23">
        <v>2027</v>
      </c>
      <c r="F809" s="24" t="s">
        <v>125</v>
      </c>
      <c r="G809" s="15" t="s">
        <v>102</v>
      </c>
      <c r="H809" s="5" t="s">
        <v>90</v>
      </c>
      <c r="I809" s="5" t="s">
        <v>65</v>
      </c>
      <c r="J809" s="125">
        <v>25.580782086485932</v>
      </c>
      <c r="K809" s="15"/>
      <c r="N809" s="38"/>
      <c r="O809" s="31">
        <f ca="1">J809/'Fixed inputs'!$D$85*(1/INDIRECT($H809))</f>
        <v>7.1057728018016473</v>
      </c>
      <c r="P809" s="32" t="str">
        <f>IF(L809="","",N809*INDEX(rngFXtoEUr,MATCH(L809,rngCurrencies,0))/INDEX('Fixed inputs'!$D$81:$D$85,MATCH($C809,'Fixed inputs'!$B$81:$B$85,0)))</f>
        <v/>
      </c>
      <c r="Q809" s="146">
        <f t="shared" ca="1" si="220"/>
        <v>7.1057728018016473</v>
      </c>
      <c r="V809" s="32"/>
    </row>
    <row r="810" spans="2:22" x14ac:dyDescent="0.6">
      <c r="B810" s="5">
        <f>INDEX('Fixed inputs'!$I$8:$I$19,MATCH(F810,'Fixed inputs'!$J$8:$J$19,0))</f>
        <v>3</v>
      </c>
      <c r="C810" s="22" t="s">
        <v>64</v>
      </c>
      <c r="D810" s="23" t="s">
        <v>33</v>
      </c>
      <c r="E810" s="23">
        <v>2027</v>
      </c>
      <c r="F810" s="24" t="s">
        <v>126</v>
      </c>
      <c r="G810" s="15" t="s">
        <v>102</v>
      </c>
      <c r="H810" s="5" t="s">
        <v>90</v>
      </c>
      <c r="I810" s="5" t="s">
        <v>65</v>
      </c>
      <c r="J810" s="125">
        <v>19.185586564864447</v>
      </c>
      <c r="K810" s="15"/>
      <c r="N810" s="38"/>
      <c r="O810" s="31">
        <f ca="1">J810/'Fixed inputs'!$D$85*(1/INDIRECT($H810))</f>
        <v>5.329329601351235</v>
      </c>
      <c r="P810" s="32" t="str">
        <f>IF(L810="","",N810*INDEX(rngFXtoEUr,MATCH(L810,rngCurrencies,0))/INDEX('Fixed inputs'!$D$81:$D$85,MATCH($C810,'Fixed inputs'!$B$81:$B$85,0)))</f>
        <v/>
      </c>
      <c r="Q810" s="146">
        <f t="shared" ca="1" si="220"/>
        <v>5.329329601351235</v>
      </c>
      <c r="V810" s="32"/>
    </row>
    <row r="811" spans="2:22" x14ac:dyDescent="0.6">
      <c r="B811" s="5">
        <f>INDEX('Fixed inputs'!$I$8:$I$19,MATCH(F811,'Fixed inputs'!$J$8:$J$19,0))</f>
        <v>4</v>
      </c>
      <c r="C811" s="22" t="s">
        <v>64</v>
      </c>
      <c r="D811" s="23" t="s">
        <v>33</v>
      </c>
      <c r="E811" s="23">
        <v>2027</v>
      </c>
      <c r="F811" s="24" t="s">
        <v>127</v>
      </c>
      <c r="G811" s="15" t="s">
        <v>102</v>
      </c>
      <c r="H811" s="5" t="s">
        <v>90</v>
      </c>
      <c r="I811" s="5" t="s">
        <v>65</v>
      </c>
      <c r="J811" s="125">
        <v>7.1946005789371936</v>
      </c>
      <c r="K811" s="15"/>
      <c r="N811" s="38"/>
      <c r="O811" s="31">
        <f ca="1">J811/'Fixed inputs'!$D$85*(1/INDIRECT($H811))</f>
        <v>1.998500160815887</v>
      </c>
      <c r="P811" s="32" t="str">
        <f>IF(L811="","",N811*INDEX(rngFXtoEUr,MATCH(L811,rngCurrencies,0))/INDEX('Fixed inputs'!$D$81:$D$85,MATCH($C811,'Fixed inputs'!$B$81:$B$85,0)))</f>
        <v/>
      </c>
      <c r="Q811" s="146">
        <f t="shared" ca="1" si="220"/>
        <v>1.998500160815887</v>
      </c>
      <c r="V811" s="32"/>
    </row>
    <row r="812" spans="2:22" x14ac:dyDescent="0.6">
      <c r="B812" s="5">
        <f>INDEX('Fixed inputs'!$I$8:$I$19,MATCH(F812,'Fixed inputs'!$J$8:$J$19,0))</f>
        <v>5</v>
      </c>
      <c r="C812" s="22" t="s">
        <v>64</v>
      </c>
      <c r="D812" s="23" t="s">
        <v>33</v>
      </c>
      <c r="E812" s="23">
        <v>2027</v>
      </c>
      <c r="F812" s="24" t="s">
        <v>128</v>
      </c>
      <c r="G812" s="15" t="s">
        <v>102</v>
      </c>
      <c r="H812" s="5" t="s">
        <v>90</v>
      </c>
      <c r="I812" s="5" t="s">
        <v>65</v>
      </c>
      <c r="J812" s="125">
        <v>0.54359049591522091</v>
      </c>
      <c r="K812" s="15"/>
      <c r="N812" s="38"/>
      <c r="O812" s="31">
        <f ca="1">J812/'Fixed inputs'!$D$85*(1/INDIRECT($H812))</f>
        <v>0.15099735997645025</v>
      </c>
      <c r="P812" s="32" t="str">
        <f>IF(L812="","",N812*INDEX(rngFXtoEUr,MATCH(L812,rngCurrencies,0))/INDEX('Fixed inputs'!$D$81:$D$85,MATCH($C812,'Fixed inputs'!$B$81:$B$85,0)))</f>
        <v/>
      </c>
      <c r="Q812" s="146">
        <f t="shared" ca="1" si="220"/>
        <v>0.15099735997645025</v>
      </c>
      <c r="V812" s="32"/>
    </row>
    <row r="813" spans="2:22" x14ac:dyDescent="0.6">
      <c r="B813" s="5">
        <f>INDEX('Fixed inputs'!$I$8:$I$19,MATCH(F813,'Fixed inputs'!$J$8:$J$19,0))</f>
        <v>6</v>
      </c>
      <c r="C813" s="22" t="s">
        <v>64</v>
      </c>
      <c r="D813" s="23" t="s">
        <v>33</v>
      </c>
      <c r="E813" s="23">
        <v>2027</v>
      </c>
      <c r="F813" s="24" t="s">
        <v>129</v>
      </c>
      <c r="G813" s="15" t="s">
        <v>102</v>
      </c>
      <c r="H813" s="5" t="s">
        <v>90</v>
      </c>
      <c r="I813" s="5" t="s">
        <v>65</v>
      </c>
      <c r="J813" s="125">
        <v>0.54359049591522091</v>
      </c>
      <c r="K813" s="15"/>
      <c r="N813" s="38"/>
      <c r="O813" s="31">
        <f ca="1">J813/'Fixed inputs'!$D$85*(1/INDIRECT($H813))</f>
        <v>0.15099735997645025</v>
      </c>
      <c r="P813" s="32" t="str">
        <f>IF(L813="","",N813*INDEX(rngFXtoEUr,MATCH(L813,rngCurrencies,0))/INDEX('Fixed inputs'!$D$81:$D$85,MATCH($C813,'Fixed inputs'!$B$81:$B$85,0)))</f>
        <v/>
      </c>
      <c r="Q813" s="146">
        <f t="shared" ca="1" si="220"/>
        <v>0.15099735997645025</v>
      </c>
      <c r="V813" s="32"/>
    </row>
    <row r="814" spans="2:22" x14ac:dyDescent="0.6">
      <c r="B814" s="5">
        <f>INDEX('Fixed inputs'!$I$8:$I$19,MATCH(F814,'Fixed inputs'!$J$8:$J$19,0))</f>
        <v>7</v>
      </c>
      <c r="C814" s="22" t="s">
        <v>64</v>
      </c>
      <c r="D814" s="23" t="s">
        <v>33</v>
      </c>
      <c r="E814" s="23">
        <v>2027</v>
      </c>
      <c r="F814" s="24" t="s">
        <v>130</v>
      </c>
      <c r="G814" s="15" t="s">
        <v>102</v>
      </c>
      <c r="H814" s="5" t="s">
        <v>90</v>
      </c>
      <c r="I814" s="5" t="s">
        <v>65</v>
      </c>
      <c r="J814" s="125">
        <v>0.54359049591522091</v>
      </c>
      <c r="K814" s="15"/>
      <c r="N814" s="38"/>
      <c r="O814" s="31">
        <f ca="1">J814/'Fixed inputs'!$D$85*(1/INDIRECT($H814))</f>
        <v>0.15099735997645025</v>
      </c>
      <c r="P814" s="32" t="str">
        <f>IF(L814="","",N814*INDEX(rngFXtoEUr,MATCH(L814,rngCurrencies,0))/INDEX('Fixed inputs'!$D$81:$D$85,MATCH($C814,'Fixed inputs'!$B$81:$B$85,0)))</f>
        <v/>
      </c>
      <c r="Q814" s="146">
        <f t="shared" ca="1" si="220"/>
        <v>0.15099735997645025</v>
      </c>
      <c r="V814" s="32"/>
    </row>
    <row r="815" spans="2:22" x14ac:dyDescent="0.6">
      <c r="B815" s="5">
        <f>INDEX('Fixed inputs'!$I$8:$I$19,MATCH(F815,'Fixed inputs'!$J$8:$J$19,0))</f>
        <v>8</v>
      </c>
      <c r="C815" s="22" t="s">
        <v>64</v>
      </c>
      <c r="D815" s="23" t="s">
        <v>33</v>
      </c>
      <c r="E815" s="23">
        <v>2027</v>
      </c>
      <c r="F815" s="24" t="s">
        <v>131</v>
      </c>
      <c r="G815" s="15" t="s">
        <v>102</v>
      </c>
      <c r="H815" s="5" t="s">
        <v>90</v>
      </c>
      <c r="I815" s="5" t="s">
        <v>65</v>
      </c>
      <c r="J815" s="125">
        <v>0.54359049591522091</v>
      </c>
      <c r="K815" s="15"/>
      <c r="N815" s="38"/>
      <c r="O815" s="31">
        <f ca="1">J815/'Fixed inputs'!$D$85*(1/INDIRECT($H815))</f>
        <v>0.15099735997645025</v>
      </c>
      <c r="P815" s="32" t="str">
        <f>IF(L815="","",N815*INDEX(rngFXtoEUr,MATCH(L815,rngCurrencies,0))/INDEX('Fixed inputs'!$D$81:$D$85,MATCH($C815,'Fixed inputs'!$B$81:$B$85,0)))</f>
        <v/>
      </c>
      <c r="Q815" s="146">
        <f t="shared" ca="1" si="220"/>
        <v>0.15099735997645025</v>
      </c>
      <c r="V815" s="32"/>
    </row>
    <row r="816" spans="2:22" x14ac:dyDescent="0.6">
      <c r="B816" s="5">
        <f>INDEX('Fixed inputs'!$I$8:$I$19,MATCH(F816,'Fixed inputs'!$J$8:$J$19,0))</f>
        <v>9</v>
      </c>
      <c r="C816" s="22" t="s">
        <v>64</v>
      </c>
      <c r="D816" s="23" t="s">
        <v>33</v>
      </c>
      <c r="E816" s="23">
        <v>2027</v>
      </c>
      <c r="F816" s="24" t="s">
        <v>132</v>
      </c>
      <c r="G816" s="15" t="s">
        <v>102</v>
      </c>
      <c r="H816" s="5" t="s">
        <v>90</v>
      </c>
      <c r="I816" s="5" t="s">
        <v>65</v>
      </c>
      <c r="J816" s="125">
        <v>0.54359049591522091</v>
      </c>
      <c r="K816" s="15"/>
      <c r="N816" s="38"/>
      <c r="O816" s="31">
        <f ca="1">J816/'Fixed inputs'!$D$85*(1/INDIRECT($H816))</f>
        <v>0.15099735997645025</v>
      </c>
      <c r="P816" s="32" t="str">
        <f>IF(L816="","",N816*INDEX(rngFXtoEUr,MATCH(L816,rngCurrencies,0))/INDEX('Fixed inputs'!$D$81:$D$85,MATCH($C816,'Fixed inputs'!$B$81:$B$85,0)))</f>
        <v/>
      </c>
      <c r="Q816" s="146">
        <f t="shared" ca="1" si="220"/>
        <v>0.15099735997645025</v>
      </c>
      <c r="V816" s="32"/>
    </row>
    <row r="817" spans="2:22" x14ac:dyDescent="0.6">
      <c r="B817" s="5">
        <f>INDEX('Fixed inputs'!$I$8:$I$19,MATCH(F817,'Fixed inputs'!$J$8:$J$19,0))</f>
        <v>10</v>
      </c>
      <c r="C817" s="22" t="s">
        <v>64</v>
      </c>
      <c r="D817" s="23" t="s">
        <v>33</v>
      </c>
      <c r="E817" s="23">
        <v>2027</v>
      </c>
      <c r="F817" s="24" t="s">
        <v>133</v>
      </c>
      <c r="G817" s="15" t="s">
        <v>102</v>
      </c>
      <c r="H817" s="5" t="s">
        <v>90</v>
      </c>
      <c r="I817" s="5" t="s">
        <v>65</v>
      </c>
      <c r="J817" s="125">
        <v>7.1946005789371936</v>
      </c>
      <c r="K817" s="15"/>
      <c r="N817" s="38"/>
      <c r="O817" s="31">
        <f ca="1">J817/'Fixed inputs'!$D$85*(1/INDIRECT($H817))</f>
        <v>1.998500160815887</v>
      </c>
      <c r="P817" s="32" t="str">
        <f>IF(L817="","",N817*INDEX(rngFXtoEUr,MATCH(L817,rngCurrencies,0))/INDEX('Fixed inputs'!$D$81:$D$85,MATCH($C817,'Fixed inputs'!$B$81:$B$85,0)))</f>
        <v/>
      </c>
      <c r="Q817" s="146">
        <f t="shared" ca="1" si="220"/>
        <v>1.998500160815887</v>
      </c>
      <c r="V817" s="32"/>
    </row>
    <row r="818" spans="2:22" x14ac:dyDescent="0.6">
      <c r="B818" s="5">
        <f>INDEX('Fixed inputs'!$I$8:$I$19,MATCH(F818,'Fixed inputs'!$J$8:$J$19,0))</f>
        <v>11</v>
      </c>
      <c r="C818" s="22" t="s">
        <v>64</v>
      </c>
      <c r="D818" s="23" t="s">
        <v>33</v>
      </c>
      <c r="E818" s="23">
        <v>2027</v>
      </c>
      <c r="F818" s="24" t="s">
        <v>134</v>
      </c>
      <c r="G818" s="15" t="s">
        <v>102</v>
      </c>
      <c r="H818" s="5" t="s">
        <v>90</v>
      </c>
      <c r="I818" s="5" t="s">
        <v>65</v>
      </c>
      <c r="J818" s="125">
        <v>7.1946005789371936</v>
      </c>
      <c r="K818" s="15"/>
      <c r="N818" s="38"/>
      <c r="O818" s="31">
        <f ca="1">J818/'Fixed inputs'!$D$85*(1/INDIRECT($H818))</f>
        <v>1.998500160815887</v>
      </c>
      <c r="P818" s="32" t="str">
        <f>IF(L818="","",N818*INDEX(rngFXtoEUr,MATCH(L818,rngCurrencies,0))/INDEX('Fixed inputs'!$D$81:$D$85,MATCH($C818,'Fixed inputs'!$B$81:$B$85,0)))</f>
        <v/>
      </c>
      <c r="Q818" s="146">
        <f t="shared" ca="1" si="220"/>
        <v>1.998500160815887</v>
      </c>
      <c r="V818" s="32"/>
    </row>
    <row r="819" spans="2:22" x14ac:dyDescent="0.6">
      <c r="B819" s="5">
        <f>INDEX('Fixed inputs'!$I$8:$I$19,MATCH(F819,'Fixed inputs'!$J$8:$J$19,0))</f>
        <v>12</v>
      </c>
      <c r="C819" s="22" t="s">
        <v>64</v>
      </c>
      <c r="D819" s="23" t="s">
        <v>33</v>
      </c>
      <c r="E819" s="23">
        <v>2027</v>
      </c>
      <c r="F819" s="24" t="s">
        <v>135</v>
      </c>
      <c r="G819" s="15" t="s">
        <v>102</v>
      </c>
      <c r="H819" s="5" t="s">
        <v>90</v>
      </c>
      <c r="I819" s="5" t="s">
        <v>65</v>
      </c>
      <c r="J819" s="125">
        <v>12.790391043242966</v>
      </c>
      <c r="K819" s="15"/>
      <c r="N819" s="38"/>
      <c r="O819" s="31">
        <f ca="1">J819/'Fixed inputs'!$D$85*(1/INDIRECT($H819))</f>
        <v>3.5528864009008236</v>
      </c>
      <c r="P819" s="32" t="str">
        <f>IF(L819="","",N819*INDEX(rngFXtoEUr,MATCH(L819,rngCurrencies,0))/INDEX('Fixed inputs'!$D$81:$D$85,MATCH($C819,'Fixed inputs'!$B$81:$B$85,0)))</f>
        <v/>
      </c>
      <c r="Q819" s="146">
        <f t="shared" ca="1" si="220"/>
        <v>3.5528864009008236</v>
      </c>
      <c r="V819" s="32"/>
    </row>
    <row r="820" spans="2:22" x14ac:dyDescent="0.6">
      <c r="B820" s="5">
        <f>INDEX('Fixed inputs'!$I$8:$I$19,MATCH(F820,'Fixed inputs'!$J$8:$J$19,0))</f>
        <v>1</v>
      </c>
      <c r="C820" s="22" t="s">
        <v>64</v>
      </c>
      <c r="D820" s="23" t="s">
        <v>33</v>
      </c>
      <c r="E820" s="23">
        <v>2028</v>
      </c>
      <c r="F820" s="24" t="s">
        <v>124</v>
      </c>
      <c r="G820" s="15" t="s">
        <v>102</v>
      </c>
      <c r="H820" s="5" t="s">
        <v>90</v>
      </c>
      <c r="I820" s="5" t="s">
        <v>65</v>
      </c>
      <c r="J820" s="125">
        <v>22.383184325675188</v>
      </c>
      <c r="K820" s="15"/>
      <c r="N820" s="38"/>
      <c r="O820" s="31">
        <f ca="1">J820/'Fixed inputs'!$D$85*(1/INDIRECT($H820))</f>
        <v>6.2175512015764411</v>
      </c>
      <c r="P820" s="32" t="str">
        <f>IF(L820="","",N820*INDEX(rngFXtoEUr,MATCH(L820,rngCurrencies,0))/INDEX('Fixed inputs'!$D$81:$D$85,MATCH($C820,'Fixed inputs'!$B$81:$B$85,0)))</f>
        <v/>
      </c>
      <c r="Q820" s="146">
        <f t="shared" ca="1" si="220"/>
        <v>6.2175512015764411</v>
      </c>
      <c r="V820" s="32"/>
    </row>
    <row r="821" spans="2:22" x14ac:dyDescent="0.6">
      <c r="B821" s="5">
        <f>INDEX('Fixed inputs'!$I$8:$I$19,MATCH(F821,'Fixed inputs'!$J$8:$J$19,0))</f>
        <v>2</v>
      </c>
      <c r="C821" s="22" t="s">
        <v>64</v>
      </c>
      <c r="D821" s="23" t="s">
        <v>33</v>
      </c>
      <c r="E821" s="23">
        <v>2028</v>
      </c>
      <c r="F821" s="24" t="s">
        <v>125</v>
      </c>
      <c r="G821" s="15" t="s">
        <v>102</v>
      </c>
      <c r="H821" s="5" t="s">
        <v>90</v>
      </c>
      <c r="I821" s="5" t="s">
        <v>65</v>
      </c>
      <c r="J821" s="125">
        <v>25.580782086485932</v>
      </c>
      <c r="K821" s="15"/>
      <c r="N821" s="38"/>
      <c r="O821" s="31">
        <f ca="1">J821/'Fixed inputs'!$D$85*(1/INDIRECT($H821))</f>
        <v>7.1057728018016473</v>
      </c>
      <c r="P821" s="32" t="str">
        <f>IF(L821="","",N821*INDEX(rngFXtoEUr,MATCH(L821,rngCurrencies,0))/INDEX('Fixed inputs'!$D$81:$D$85,MATCH($C821,'Fixed inputs'!$B$81:$B$85,0)))</f>
        <v/>
      </c>
      <c r="Q821" s="146">
        <f t="shared" ca="1" si="220"/>
        <v>7.1057728018016473</v>
      </c>
      <c r="V821" s="32"/>
    </row>
    <row r="822" spans="2:22" x14ac:dyDescent="0.6">
      <c r="B822" s="5">
        <f>INDEX('Fixed inputs'!$I$8:$I$19,MATCH(F822,'Fixed inputs'!$J$8:$J$19,0))</f>
        <v>3</v>
      </c>
      <c r="C822" s="22" t="s">
        <v>64</v>
      </c>
      <c r="D822" s="23" t="s">
        <v>33</v>
      </c>
      <c r="E822" s="23">
        <v>2028</v>
      </c>
      <c r="F822" s="24" t="s">
        <v>126</v>
      </c>
      <c r="G822" s="15" t="s">
        <v>102</v>
      </c>
      <c r="H822" s="5" t="s">
        <v>90</v>
      </c>
      <c r="I822" s="5" t="s">
        <v>65</v>
      </c>
      <c r="J822" s="125">
        <v>19.185586564864447</v>
      </c>
      <c r="K822" s="15"/>
      <c r="N822" s="38"/>
      <c r="O822" s="31">
        <f ca="1">J822/'Fixed inputs'!$D$85*(1/INDIRECT($H822))</f>
        <v>5.329329601351235</v>
      </c>
      <c r="P822" s="32" t="str">
        <f>IF(L822="","",N822*INDEX(rngFXtoEUr,MATCH(L822,rngCurrencies,0))/INDEX('Fixed inputs'!$D$81:$D$85,MATCH($C822,'Fixed inputs'!$B$81:$B$85,0)))</f>
        <v/>
      </c>
      <c r="Q822" s="146">
        <f t="shared" ca="1" si="220"/>
        <v>5.329329601351235</v>
      </c>
      <c r="V822" s="32"/>
    </row>
    <row r="823" spans="2:22" x14ac:dyDescent="0.6">
      <c r="B823" s="5">
        <f>INDEX('Fixed inputs'!$I$8:$I$19,MATCH(F823,'Fixed inputs'!$J$8:$J$19,0))</f>
        <v>4</v>
      </c>
      <c r="C823" s="22" t="s">
        <v>64</v>
      </c>
      <c r="D823" s="23" t="s">
        <v>33</v>
      </c>
      <c r="E823" s="23">
        <v>2028</v>
      </c>
      <c r="F823" s="24" t="s">
        <v>127</v>
      </c>
      <c r="G823" s="15" t="s">
        <v>102</v>
      </c>
      <c r="H823" s="5" t="s">
        <v>90</v>
      </c>
      <c r="I823" s="5" t="s">
        <v>65</v>
      </c>
      <c r="J823" s="125">
        <v>7.1946005789371936</v>
      </c>
      <c r="K823" s="15"/>
      <c r="N823" s="38"/>
      <c r="O823" s="31">
        <f ca="1">J823/'Fixed inputs'!$D$85*(1/INDIRECT($H823))</f>
        <v>1.998500160815887</v>
      </c>
      <c r="P823" s="32" t="str">
        <f>IF(L823="","",N823*INDEX(rngFXtoEUr,MATCH(L823,rngCurrencies,0))/INDEX('Fixed inputs'!$D$81:$D$85,MATCH($C823,'Fixed inputs'!$B$81:$B$85,0)))</f>
        <v/>
      </c>
      <c r="Q823" s="146">
        <f t="shared" ca="1" si="220"/>
        <v>1.998500160815887</v>
      </c>
      <c r="V823" s="32"/>
    </row>
    <row r="824" spans="2:22" x14ac:dyDescent="0.6">
      <c r="B824" s="5">
        <f>INDEX('Fixed inputs'!$I$8:$I$19,MATCH(F824,'Fixed inputs'!$J$8:$J$19,0))</f>
        <v>5</v>
      </c>
      <c r="C824" s="22" t="s">
        <v>64</v>
      </c>
      <c r="D824" s="23" t="s">
        <v>33</v>
      </c>
      <c r="E824" s="23">
        <v>2028</v>
      </c>
      <c r="F824" s="24" t="s">
        <v>128</v>
      </c>
      <c r="G824" s="15" t="s">
        <v>102</v>
      </c>
      <c r="H824" s="5" t="s">
        <v>90</v>
      </c>
      <c r="I824" s="5" t="s">
        <v>65</v>
      </c>
      <c r="J824" s="125">
        <v>0.54359049591522091</v>
      </c>
      <c r="K824" s="15"/>
      <c r="N824" s="38"/>
      <c r="O824" s="31">
        <f ca="1">J824/'Fixed inputs'!$D$85*(1/INDIRECT($H824))</f>
        <v>0.15099735997645025</v>
      </c>
      <c r="P824" s="32" t="str">
        <f>IF(L824="","",N824*INDEX(rngFXtoEUr,MATCH(L824,rngCurrencies,0))/INDEX('Fixed inputs'!$D$81:$D$85,MATCH($C824,'Fixed inputs'!$B$81:$B$85,0)))</f>
        <v/>
      </c>
      <c r="Q824" s="146">
        <f t="shared" ca="1" si="220"/>
        <v>0.15099735997645025</v>
      </c>
      <c r="V824" s="32"/>
    </row>
    <row r="825" spans="2:22" x14ac:dyDescent="0.6">
      <c r="B825" s="5">
        <f>INDEX('Fixed inputs'!$I$8:$I$19,MATCH(F825,'Fixed inputs'!$J$8:$J$19,0))</f>
        <v>6</v>
      </c>
      <c r="C825" s="22" t="s">
        <v>64</v>
      </c>
      <c r="D825" s="23" t="s">
        <v>33</v>
      </c>
      <c r="E825" s="23">
        <v>2028</v>
      </c>
      <c r="F825" s="24" t="s">
        <v>129</v>
      </c>
      <c r="G825" s="15" t="s">
        <v>102</v>
      </c>
      <c r="H825" s="5" t="s">
        <v>90</v>
      </c>
      <c r="I825" s="5" t="s">
        <v>65</v>
      </c>
      <c r="J825" s="125">
        <v>0.54359049591522091</v>
      </c>
      <c r="K825" s="15"/>
      <c r="N825" s="38"/>
      <c r="O825" s="31">
        <f ca="1">J825/'Fixed inputs'!$D$85*(1/INDIRECT($H825))</f>
        <v>0.15099735997645025</v>
      </c>
      <c r="P825" s="32" t="str">
        <f>IF(L825="","",N825*INDEX(rngFXtoEUr,MATCH(L825,rngCurrencies,0))/INDEX('Fixed inputs'!$D$81:$D$85,MATCH($C825,'Fixed inputs'!$B$81:$B$85,0)))</f>
        <v/>
      </c>
      <c r="Q825" s="146">
        <f t="shared" ca="1" si="220"/>
        <v>0.15099735997645025</v>
      </c>
      <c r="V825" s="32"/>
    </row>
    <row r="826" spans="2:22" x14ac:dyDescent="0.6">
      <c r="B826" s="5">
        <f>INDEX('Fixed inputs'!$I$8:$I$19,MATCH(F826,'Fixed inputs'!$J$8:$J$19,0))</f>
        <v>7</v>
      </c>
      <c r="C826" s="22" t="s">
        <v>64</v>
      </c>
      <c r="D826" s="23" t="s">
        <v>33</v>
      </c>
      <c r="E826" s="23">
        <v>2028</v>
      </c>
      <c r="F826" s="24" t="s">
        <v>130</v>
      </c>
      <c r="G826" s="15" t="s">
        <v>102</v>
      </c>
      <c r="H826" s="5" t="s">
        <v>90</v>
      </c>
      <c r="I826" s="5" t="s">
        <v>65</v>
      </c>
      <c r="J826" s="125">
        <v>0.54359049591522091</v>
      </c>
      <c r="K826" s="15"/>
      <c r="N826" s="38"/>
      <c r="O826" s="31">
        <f ca="1">J826/'Fixed inputs'!$D$85*(1/INDIRECT($H826))</f>
        <v>0.15099735997645025</v>
      </c>
      <c r="P826" s="32" t="str">
        <f>IF(L826="","",N826*INDEX(rngFXtoEUr,MATCH(L826,rngCurrencies,0))/INDEX('Fixed inputs'!$D$81:$D$85,MATCH($C826,'Fixed inputs'!$B$81:$B$85,0)))</f>
        <v/>
      </c>
      <c r="Q826" s="146">
        <f t="shared" ca="1" si="220"/>
        <v>0.15099735997645025</v>
      </c>
      <c r="V826" s="32"/>
    </row>
    <row r="827" spans="2:22" x14ac:dyDescent="0.6">
      <c r="B827" s="5">
        <f>INDEX('Fixed inputs'!$I$8:$I$19,MATCH(F827,'Fixed inputs'!$J$8:$J$19,0))</f>
        <v>8</v>
      </c>
      <c r="C827" s="22" t="s">
        <v>64</v>
      </c>
      <c r="D827" s="23" t="s">
        <v>33</v>
      </c>
      <c r="E827" s="23">
        <v>2028</v>
      </c>
      <c r="F827" s="24" t="s">
        <v>131</v>
      </c>
      <c r="G827" s="15" t="s">
        <v>102</v>
      </c>
      <c r="H827" s="5" t="s">
        <v>90</v>
      </c>
      <c r="I827" s="5" t="s">
        <v>65</v>
      </c>
      <c r="J827" s="125">
        <v>0.54359049591522091</v>
      </c>
      <c r="K827" s="15"/>
      <c r="N827" s="38"/>
      <c r="O827" s="31">
        <f ca="1">J827/'Fixed inputs'!$D$85*(1/INDIRECT($H827))</f>
        <v>0.15099735997645025</v>
      </c>
      <c r="P827" s="32" t="str">
        <f>IF(L827="","",N827*INDEX(rngFXtoEUr,MATCH(L827,rngCurrencies,0))/INDEX('Fixed inputs'!$D$81:$D$85,MATCH($C827,'Fixed inputs'!$B$81:$B$85,0)))</f>
        <v/>
      </c>
      <c r="Q827" s="146">
        <f t="shared" ca="1" si="220"/>
        <v>0.15099735997645025</v>
      </c>
      <c r="V827" s="32"/>
    </row>
    <row r="828" spans="2:22" x14ac:dyDescent="0.6">
      <c r="B828" s="5">
        <f>INDEX('Fixed inputs'!$I$8:$I$19,MATCH(F828,'Fixed inputs'!$J$8:$J$19,0))</f>
        <v>9</v>
      </c>
      <c r="C828" s="22" t="s">
        <v>64</v>
      </c>
      <c r="D828" s="23" t="s">
        <v>33</v>
      </c>
      <c r="E828" s="23">
        <v>2028</v>
      </c>
      <c r="F828" s="24" t="s">
        <v>132</v>
      </c>
      <c r="G828" s="15" t="s">
        <v>102</v>
      </c>
      <c r="H828" s="5" t="s">
        <v>90</v>
      </c>
      <c r="I828" s="5" t="s">
        <v>65</v>
      </c>
      <c r="J828" s="125">
        <v>0.54359049591522091</v>
      </c>
      <c r="K828" s="15"/>
      <c r="N828" s="38"/>
      <c r="O828" s="31">
        <f ca="1">J828/'Fixed inputs'!$D$85*(1/INDIRECT($H828))</f>
        <v>0.15099735997645025</v>
      </c>
      <c r="P828" s="32" t="str">
        <f>IF(L828="","",N828*INDEX(rngFXtoEUr,MATCH(L828,rngCurrencies,0))/INDEX('Fixed inputs'!$D$81:$D$85,MATCH($C828,'Fixed inputs'!$B$81:$B$85,0)))</f>
        <v/>
      </c>
      <c r="Q828" s="146">
        <f t="shared" ca="1" si="220"/>
        <v>0.15099735997645025</v>
      </c>
      <c r="V828" s="32"/>
    </row>
    <row r="829" spans="2:22" x14ac:dyDescent="0.6">
      <c r="B829" s="5">
        <f>INDEX('Fixed inputs'!$I$8:$I$19,MATCH(F829,'Fixed inputs'!$J$8:$J$19,0))</f>
        <v>10</v>
      </c>
      <c r="C829" s="22" t="s">
        <v>64</v>
      </c>
      <c r="D829" s="23" t="s">
        <v>33</v>
      </c>
      <c r="E829" s="23">
        <v>2028</v>
      </c>
      <c r="F829" s="24" t="s">
        <v>133</v>
      </c>
      <c r="G829" s="15" t="s">
        <v>102</v>
      </c>
      <c r="H829" s="5" t="s">
        <v>90</v>
      </c>
      <c r="I829" s="5" t="s">
        <v>65</v>
      </c>
      <c r="J829" s="125">
        <v>7.1946005789371936</v>
      </c>
      <c r="K829" s="15"/>
      <c r="N829" s="38"/>
      <c r="O829" s="31">
        <f ca="1">J829/'Fixed inputs'!$D$85*(1/INDIRECT($H829))</f>
        <v>1.998500160815887</v>
      </c>
      <c r="P829" s="32" t="str">
        <f>IF(L829="","",N829*INDEX(rngFXtoEUr,MATCH(L829,rngCurrencies,0))/INDEX('Fixed inputs'!$D$81:$D$85,MATCH($C829,'Fixed inputs'!$B$81:$B$85,0)))</f>
        <v/>
      </c>
      <c r="Q829" s="146">
        <f t="shared" ca="1" si="220"/>
        <v>1.998500160815887</v>
      </c>
      <c r="V829" s="32"/>
    </row>
    <row r="830" spans="2:22" x14ac:dyDescent="0.6">
      <c r="B830" s="5">
        <f>INDEX('Fixed inputs'!$I$8:$I$19,MATCH(F830,'Fixed inputs'!$J$8:$J$19,0))</f>
        <v>11</v>
      </c>
      <c r="C830" s="22" t="s">
        <v>64</v>
      </c>
      <c r="D830" s="23" t="s">
        <v>33</v>
      </c>
      <c r="E830" s="23">
        <v>2028</v>
      </c>
      <c r="F830" s="24" t="s">
        <v>134</v>
      </c>
      <c r="G830" s="15" t="s">
        <v>102</v>
      </c>
      <c r="H830" s="5" t="s">
        <v>90</v>
      </c>
      <c r="I830" s="5" t="s">
        <v>65</v>
      </c>
      <c r="J830" s="125">
        <v>7.1946005789371936</v>
      </c>
      <c r="K830" s="15"/>
      <c r="N830" s="38"/>
      <c r="O830" s="31">
        <f ca="1">J830/'Fixed inputs'!$D$85*(1/INDIRECT($H830))</f>
        <v>1.998500160815887</v>
      </c>
      <c r="P830" s="32" t="str">
        <f>IF(L830="","",N830*INDEX(rngFXtoEUr,MATCH(L830,rngCurrencies,0))/INDEX('Fixed inputs'!$D$81:$D$85,MATCH($C830,'Fixed inputs'!$B$81:$B$85,0)))</f>
        <v/>
      </c>
      <c r="Q830" s="146">
        <f t="shared" ca="1" si="220"/>
        <v>1.998500160815887</v>
      </c>
      <c r="V830" s="32"/>
    </row>
    <row r="831" spans="2:22" x14ac:dyDescent="0.6">
      <c r="B831" s="5">
        <f>INDEX('Fixed inputs'!$I$8:$I$19,MATCH(F831,'Fixed inputs'!$J$8:$J$19,0))</f>
        <v>12</v>
      </c>
      <c r="C831" s="22" t="s">
        <v>64</v>
      </c>
      <c r="D831" s="23" t="s">
        <v>33</v>
      </c>
      <c r="E831" s="23">
        <v>2028</v>
      </c>
      <c r="F831" s="24" t="s">
        <v>135</v>
      </c>
      <c r="G831" s="15" t="s">
        <v>102</v>
      </c>
      <c r="H831" s="5" t="s">
        <v>90</v>
      </c>
      <c r="I831" s="5" t="s">
        <v>65</v>
      </c>
      <c r="J831" s="125">
        <v>12.790391043242966</v>
      </c>
      <c r="K831" s="15"/>
      <c r="N831" s="38"/>
      <c r="O831" s="31">
        <f ca="1">J831/'Fixed inputs'!$D$85*(1/INDIRECT($H831))</f>
        <v>3.5528864009008236</v>
      </c>
      <c r="P831" s="32" t="str">
        <f>IF(L831="","",N831*INDEX(rngFXtoEUr,MATCH(L831,rngCurrencies,0))/INDEX('Fixed inputs'!$D$81:$D$85,MATCH($C831,'Fixed inputs'!$B$81:$B$85,0)))</f>
        <v/>
      </c>
      <c r="Q831" s="146">
        <f t="shared" ca="1" si="220"/>
        <v>3.5528864009008236</v>
      </c>
      <c r="V831" s="32"/>
    </row>
    <row r="832" spans="2:22" x14ac:dyDescent="0.6">
      <c r="B832" s="5">
        <f>INDEX('Fixed inputs'!$I$8:$I$19,MATCH(F832,'Fixed inputs'!$J$8:$J$19,0))</f>
        <v>1</v>
      </c>
      <c r="C832" s="22" t="s">
        <v>64</v>
      </c>
      <c r="D832" s="23" t="s">
        <v>33</v>
      </c>
      <c r="E832" s="23">
        <v>2029</v>
      </c>
      <c r="F832" s="24" t="s">
        <v>124</v>
      </c>
      <c r="G832" s="15" t="s">
        <v>102</v>
      </c>
      <c r="H832" s="5" t="s">
        <v>90</v>
      </c>
      <c r="I832" s="5" t="s">
        <v>65</v>
      </c>
      <c r="J832" s="125">
        <v>22.383184325675188</v>
      </c>
      <c r="K832" s="15"/>
      <c r="N832" s="38"/>
      <c r="O832" s="31">
        <f ca="1">J832/'Fixed inputs'!$D$85*(1/INDIRECT($H832))</f>
        <v>6.2175512015764411</v>
      </c>
      <c r="P832" s="32" t="str">
        <f>IF(L832="","",N832*INDEX(rngFXtoEUr,MATCH(L832,rngCurrencies,0))/INDEX('Fixed inputs'!$D$81:$D$85,MATCH($C832,'Fixed inputs'!$B$81:$B$85,0)))</f>
        <v/>
      </c>
      <c r="Q832" s="146">
        <f t="shared" ca="1" si="220"/>
        <v>6.2175512015764411</v>
      </c>
      <c r="V832" s="32"/>
    </row>
    <row r="833" spans="2:22" x14ac:dyDescent="0.6">
      <c r="B833" s="5">
        <f>INDEX('Fixed inputs'!$I$8:$I$19,MATCH(F833,'Fixed inputs'!$J$8:$J$19,0))</f>
        <v>2</v>
      </c>
      <c r="C833" s="22" t="s">
        <v>64</v>
      </c>
      <c r="D833" s="23" t="s">
        <v>33</v>
      </c>
      <c r="E833" s="23">
        <v>2029</v>
      </c>
      <c r="F833" s="24" t="s">
        <v>125</v>
      </c>
      <c r="G833" s="15" t="s">
        <v>102</v>
      </c>
      <c r="H833" s="5" t="s">
        <v>90</v>
      </c>
      <c r="I833" s="5" t="s">
        <v>65</v>
      </c>
      <c r="J833" s="125">
        <v>25.580782086485932</v>
      </c>
      <c r="K833" s="15"/>
      <c r="N833" s="38"/>
      <c r="O833" s="31">
        <f ca="1">J833/'Fixed inputs'!$D$85*(1/INDIRECT($H833))</f>
        <v>7.1057728018016473</v>
      </c>
      <c r="P833" s="32" t="str">
        <f>IF(L833="","",N833*INDEX(rngFXtoEUr,MATCH(L833,rngCurrencies,0))/INDEX('Fixed inputs'!$D$81:$D$85,MATCH($C833,'Fixed inputs'!$B$81:$B$85,0)))</f>
        <v/>
      </c>
      <c r="Q833" s="146">
        <f t="shared" ca="1" si="220"/>
        <v>7.1057728018016473</v>
      </c>
      <c r="V833" s="32"/>
    </row>
    <row r="834" spans="2:22" x14ac:dyDescent="0.6">
      <c r="B834" s="5">
        <f>INDEX('Fixed inputs'!$I$8:$I$19,MATCH(F834,'Fixed inputs'!$J$8:$J$19,0))</f>
        <v>3</v>
      </c>
      <c r="C834" s="22" t="s">
        <v>64</v>
      </c>
      <c r="D834" s="23" t="s">
        <v>33</v>
      </c>
      <c r="E834" s="23">
        <v>2029</v>
      </c>
      <c r="F834" s="24" t="s">
        <v>126</v>
      </c>
      <c r="G834" s="15" t="s">
        <v>102</v>
      </c>
      <c r="H834" s="5" t="s">
        <v>90</v>
      </c>
      <c r="I834" s="5" t="s">
        <v>65</v>
      </c>
      <c r="J834" s="125">
        <v>19.185586564864447</v>
      </c>
      <c r="K834" s="15"/>
      <c r="N834" s="38"/>
      <c r="O834" s="31">
        <f ca="1">J834/'Fixed inputs'!$D$85*(1/INDIRECT($H834))</f>
        <v>5.329329601351235</v>
      </c>
      <c r="P834" s="32" t="str">
        <f>IF(L834="","",N834*INDEX(rngFXtoEUr,MATCH(L834,rngCurrencies,0))/INDEX('Fixed inputs'!$D$81:$D$85,MATCH($C834,'Fixed inputs'!$B$81:$B$85,0)))</f>
        <v/>
      </c>
      <c r="Q834" s="146">
        <f t="shared" ca="1" si="220"/>
        <v>5.329329601351235</v>
      </c>
      <c r="V834" s="32"/>
    </row>
    <row r="835" spans="2:22" x14ac:dyDescent="0.6">
      <c r="B835" s="5">
        <f>INDEX('Fixed inputs'!$I$8:$I$19,MATCH(F835,'Fixed inputs'!$J$8:$J$19,0))</f>
        <v>4</v>
      </c>
      <c r="C835" s="22" t="s">
        <v>64</v>
      </c>
      <c r="D835" s="23" t="s">
        <v>33</v>
      </c>
      <c r="E835" s="23">
        <v>2029</v>
      </c>
      <c r="F835" s="24" t="s">
        <v>127</v>
      </c>
      <c r="G835" s="15" t="s">
        <v>102</v>
      </c>
      <c r="H835" s="5" t="s">
        <v>90</v>
      </c>
      <c r="I835" s="5" t="s">
        <v>65</v>
      </c>
      <c r="J835" s="125">
        <v>7.1946005789371936</v>
      </c>
      <c r="K835" s="15"/>
      <c r="N835" s="38"/>
      <c r="O835" s="31">
        <f ca="1">J835/'Fixed inputs'!$D$85*(1/INDIRECT($H835))</f>
        <v>1.998500160815887</v>
      </c>
      <c r="P835" s="32" t="str">
        <f>IF(L835="","",N835*INDEX(rngFXtoEUr,MATCH(L835,rngCurrencies,0))/INDEX('Fixed inputs'!$D$81:$D$85,MATCH($C835,'Fixed inputs'!$B$81:$B$85,0)))</f>
        <v/>
      </c>
      <c r="Q835" s="146">
        <f t="shared" ca="1" si="220"/>
        <v>1.998500160815887</v>
      </c>
      <c r="V835" s="32"/>
    </row>
    <row r="836" spans="2:22" x14ac:dyDescent="0.6">
      <c r="B836" s="5">
        <f>INDEX('Fixed inputs'!$I$8:$I$19,MATCH(F836,'Fixed inputs'!$J$8:$J$19,0))</f>
        <v>5</v>
      </c>
      <c r="C836" s="22" t="s">
        <v>64</v>
      </c>
      <c r="D836" s="23" t="s">
        <v>33</v>
      </c>
      <c r="E836" s="23">
        <v>2029</v>
      </c>
      <c r="F836" s="24" t="s">
        <v>128</v>
      </c>
      <c r="G836" s="15" t="s">
        <v>102</v>
      </c>
      <c r="H836" s="5" t="s">
        <v>90</v>
      </c>
      <c r="I836" s="5" t="s">
        <v>65</v>
      </c>
      <c r="J836" s="125">
        <v>0.54359049591522091</v>
      </c>
      <c r="K836" s="15"/>
      <c r="N836" s="38"/>
      <c r="O836" s="31">
        <f ca="1">J836/'Fixed inputs'!$D$85*(1/INDIRECT($H836))</f>
        <v>0.15099735997645025</v>
      </c>
      <c r="P836" s="32" t="str">
        <f>IF(L836="","",N836*INDEX(rngFXtoEUr,MATCH(L836,rngCurrencies,0))/INDEX('Fixed inputs'!$D$81:$D$85,MATCH($C836,'Fixed inputs'!$B$81:$B$85,0)))</f>
        <v/>
      </c>
      <c r="Q836" s="146">
        <f t="shared" ca="1" si="220"/>
        <v>0.15099735997645025</v>
      </c>
      <c r="V836" s="32"/>
    </row>
    <row r="837" spans="2:22" x14ac:dyDescent="0.6">
      <c r="B837" s="5">
        <f>INDEX('Fixed inputs'!$I$8:$I$19,MATCH(F837,'Fixed inputs'!$J$8:$J$19,0))</f>
        <v>6</v>
      </c>
      <c r="C837" s="22" t="s">
        <v>64</v>
      </c>
      <c r="D837" s="23" t="s">
        <v>33</v>
      </c>
      <c r="E837" s="23">
        <v>2029</v>
      </c>
      <c r="F837" s="24" t="s">
        <v>129</v>
      </c>
      <c r="G837" s="15" t="s">
        <v>102</v>
      </c>
      <c r="H837" s="5" t="s">
        <v>90</v>
      </c>
      <c r="I837" s="5" t="s">
        <v>65</v>
      </c>
      <c r="J837" s="125">
        <v>0.54359049591522091</v>
      </c>
      <c r="K837" s="15"/>
      <c r="N837" s="38"/>
      <c r="O837" s="31">
        <f ca="1">J837/'Fixed inputs'!$D$85*(1/INDIRECT($H837))</f>
        <v>0.15099735997645025</v>
      </c>
      <c r="P837" s="32" t="str">
        <f>IF(L837="","",N837*INDEX(rngFXtoEUr,MATCH(L837,rngCurrencies,0))/INDEX('Fixed inputs'!$D$81:$D$85,MATCH($C837,'Fixed inputs'!$B$81:$B$85,0)))</f>
        <v/>
      </c>
      <c r="Q837" s="146">
        <f t="shared" ca="1" si="220"/>
        <v>0.15099735997645025</v>
      </c>
      <c r="V837" s="32"/>
    </row>
    <row r="838" spans="2:22" x14ac:dyDescent="0.6">
      <c r="B838" s="5">
        <f>INDEX('Fixed inputs'!$I$8:$I$19,MATCH(F838,'Fixed inputs'!$J$8:$J$19,0))</f>
        <v>7</v>
      </c>
      <c r="C838" s="22" t="s">
        <v>64</v>
      </c>
      <c r="D838" s="23" t="s">
        <v>33</v>
      </c>
      <c r="E838" s="23">
        <v>2029</v>
      </c>
      <c r="F838" s="24" t="s">
        <v>130</v>
      </c>
      <c r="G838" s="15" t="s">
        <v>102</v>
      </c>
      <c r="H838" s="5" t="s">
        <v>90</v>
      </c>
      <c r="I838" s="5" t="s">
        <v>65</v>
      </c>
      <c r="J838" s="125">
        <v>0.54359049591522091</v>
      </c>
      <c r="K838" s="15"/>
      <c r="N838" s="38"/>
      <c r="O838" s="31">
        <f ca="1">J838/'Fixed inputs'!$D$85*(1/INDIRECT($H838))</f>
        <v>0.15099735997645025</v>
      </c>
      <c r="P838" s="32" t="str">
        <f>IF(L838="","",N838*INDEX(rngFXtoEUr,MATCH(L838,rngCurrencies,0))/INDEX('Fixed inputs'!$D$81:$D$85,MATCH($C838,'Fixed inputs'!$B$81:$B$85,0)))</f>
        <v/>
      </c>
      <c r="Q838" s="146">
        <f t="shared" ca="1" si="220"/>
        <v>0.15099735997645025</v>
      </c>
      <c r="V838" s="32"/>
    </row>
    <row r="839" spans="2:22" x14ac:dyDescent="0.6">
      <c r="B839" s="5">
        <f>INDEX('Fixed inputs'!$I$8:$I$19,MATCH(F839,'Fixed inputs'!$J$8:$J$19,0))</f>
        <v>8</v>
      </c>
      <c r="C839" s="22" t="s">
        <v>64</v>
      </c>
      <c r="D839" s="23" t="s">
        <v>33</v>
      </c>
      <c r="E839" s="23">
        <v>2029</v>
      </c>
      <c r="F839" s="24" t="s">
        <v>131</v>
      </c>
      <c r="G839" s="15" t="s">
        <v>102</v>
      </c>
      <c r="H839" s="5" t="s">
        <v>90</v>
      </c>
      <c r="I839" s="5" t="s">
        <v>65</v>
      </c>
      <c r="J839" s="125">
        <v>0.54359049591522091</v>
      </c>
      <c r="K839" s="15"/>
      <c r="N839" s="38"/>
      <c r="O839" s="31">
        <f ca="1">J839/'Fixed inputs'!$D$85*(1/INDIRECT($H839))</f>
        <v>0.15099735997645025</v>
      </c>
      <c r="P839" s="32" t="str">
        <f>IF(L839="","",N839*INDEX(rngFXtoEUr,MATCH(L839,rngCurrencies,0))/INDEX('Fixed inputs'!$D$81:$D$85,MATCH($C839,'Fixed inputs'!$B$81:$B$85,0)))</f>
        <v/>
      </c>
      <c r="Q839" s="146">
        <f t="shared" ref="Q839:Q902" ca="1" si="221">SUM(O839,P839)*IF(AND(D839="GB",C839="Gas",NOT(include_GB_GAS_transport)),0,1)</f>
        <v>0.15099735997645025</v>
      </c>
      <c r="V839" s="32"/>
    </row>
    <row r="840" spans="2:22" x14ac:dyDescent="0.6">
      <c r="B840" s="5">
        <f>INDEX('Fixed inputs'!$I$8:$I$19,MATCH(F840,'Fixed inputs'!$J$8:$J$19,0))</f>
        <v>9</v>
      </c>
      <c r="C840" s="22" t="s">
        <v>64</v>
      </c>
      <c r="D840" s="23" t="s">
        <v>33</v>
      </c>
      <c r="E840" s="23">
        <v>2029</v>
      </c>
      <c r="F840" s="24" t="s">
        <v>132</v>
      </c>
      <c r="G840" s="15" t="s">
        <v>102</v>
      </c>
      <c r="H840" s="5" t="s">
        <v>90</v>
      </c>
      <c r="I840" s="5" t="s">
        <v>65</v>
      </c>
      <c r="J840" s="125">
        <v>0.54359049591522091</v>
      </c>
      <c r="K840" s="15"/>
      <c r="N840" s="38"/>
      <c r="O840" s="31">
        <f ca="1">J840/'Fixed inputs'!$D$85*(1/INDIRECT($H840))</f>
        <v>0.15099735997645025</v>
      </c>
      <c r="P840" s="32" t="str">
        <f>IF(L840="","",N840*INDEX(rngFXtoEUr,MATCH(L840,rngCurrencies,0))/INDEX('Fixed inputs'!$D$81:$D$85,MATCH($C840,'Fixed inputs'!$B$81:$B$85,0)))</f>
        <v/>
      </c>
      <c r="Q840" s="146">
        <f t="shared" ca="1" si="221"/>
        <v>0.15099735997645025</v>
      </c>
      <c r="V840" s="32"/>
    </row>
    <row r="841" spans="2:22" x14ac:dyDescent="0.6">
      <c r="B841" s="5">
        <f>INDEX('Fixed inputs'!$I$8:$I$19,MATCH(F841,'Fixed inputs'!$J$8:$J$19,0))</f>
        <v>10</v>
      </c>
      <c r="C841" s="22" t="s">
        <v>64</v>
      </c>
      <c r="D841" s="23" t="s">
        <v>33</v>
      </c>
      <c r="E841" s="23">
        <v>2029</v>
      </c>
      <c r="F841" s="24" t="s">
        <v>133</v>
      </c>
      <c r="G841" s="15" t="s">
        <v>102</v>
      </c>
      <c r="H841" s="5" t="s">
        <v>90</v>
      </c>
      <c r="I841" s="5" t="s">
        <v>65</v>
      </c>
      <c r="J841" s="125">
        <v>7.1946005789371936</v>
      </c>
      <c r="K841" s="15"/>
      <c r="N841" s="38"/>
      <c r="O841" s="31">
        <f ca="1">J841/'Fixed inputs'!$D$85*(1/INDIRECT($H841))</f>
        <v>1.998500160815887</v>
      </c>
      <c r="P841" s="32" t="str">
        <f>IF(L841="","",N841*INDEX(rngFXtoEUr,MATCH(L841,rngCurrencies,0))/INDEX('Fixed inputs'!$D$81:$D$85,MATCH($C841,'Fixed inputs'!$B$81:$B$85,0)))</f>
        <v/>
      </c>
      <c r="Q841" s="146">
        <f t="shared" ca="1" si="221"/>
        <v>1.998500160815887</v>
      </c>
      <c r="V841" s="32"/>
    </row>
    <row r="842" spans="2:22" x14ac:dyDescent="0.6">
      <c r="B842" s="5">
        <f>INDEX('Fixed inputs'!$I$8:$I$19,MATCH(F842,'Fixed inputs'!$J$8:$J$19,0))</f>
        <v>11</v>
      </c>
      <c r="C842" s="22" t="s">
        <v>64</v>
      </c>
      <c r="D842" s="23" t="s">
        <v>33</v>
      </c>
      <c r="E842" s="23">
        <v>2029</v>
      </c>
      <c r="F842" s="24" t="s">
        <v>134</v>
      </c>
      <c r="G842" s="15" t="s">
        <v>102</v>
      </c>
      <c r="H842" s="5" t="s">
        <v>90</v>
      </c>
      <c r="I842" s="5" t="s">
        <v>65</v>
      </c>
      <c r="J842" s="125">
        <v>7.1946005789371936</v>
      </c>
      <c r="K842" s="15"/>
      <c r="N842" s="38"/>
      <c r="O842" s="31">
        <f ca="1">J842/'Fixed inputs'!$D$85*(1/INDIRECT($H842))</f>
        <v>1.998500160815887</v>
      </c>
      <c r="P842" s="32" t="str">
        <f>IF(L842="","",N842*INDEX(rngFXtoEUr,MATCH(L842,rngCurrencies,0))/INDEX('Fixed inputs'!$D$81:$D$85,MATCH($C842,'Fixed inputs'!$B$81:$B$85,0)))</f>
        <v/>
      </c>
      <c r="Q842" s="146">
        <f t="shared" ca="1" si="221"/>
        <v>1.998500160815887</v>
      </c>
      <c r="V842" s="32"/>
    </row>
    <row r="843" spans="2:22" x14ac:dyDescent="0.6">
      <c r="B843" s="5">
        <f>INDEX('Fixed inputs'!$I$8:$I$19,MATCH(F843,'Fixed inputs'!$J$8:$J$19,0))</f>
        <v>12</v>
      </c>
      <c r="C843" s="22" t="s">
        <v>64</v>
      </c>
      <c r="D843" s="23" t="s">
        <v>33</v>
      </c>
      <c r="E843" s="23">
        <v>2029</v>
      </c>
      <c r="F843" s="24" t="s">
        <v>135</v>
      </c>
      <c r="G843" s="15" t="s">
        <v>102</v>
      </c>
      <c r="H843" s="5" t="s">
        <v>90</v>
      </c>
      <c r="I843" s="5" t="s">
        <v>65</v>
      </c>
      <c r="J843" s="125">
        <v>12.790391043242966</v>
      </c>
      <c r="K843" s="15"/>
      <c r="N843" s="38"/>
      <c r="O843" s="31">
        <f ca="1">J843/'Fixed inputs'!$D$85*(1/INDIRECT($H843))</f>
        <v>3.5528864009008236</v>
      </c>
      <c r="P843" s="32" t="str">
        <f>IF(L843="","",N843*INDEX(rngFXtoEUr,MATCH(L843,rngCurrencies,0))/INDEX('Fixed inputs'!$D$81:$D$85,MATCH($C843,'Fixed inputs'!$B$81:$B$85,0)))</f>
        <v/>
      </c>
      <c r="Q843" s="146">
        <f t="shared" ca="1" si="221"/>
        <v>3.5528864009008236</v>
      </c>
      <c r="V843" s="32"/>
    </row>
    <row r="844" spans="2:22" x14ac:dyDescent="0.6">
      <c r="B844" s="5">
        <f>INDEX('Fixed inputs'!$I$8:$I$19,MATCH(F844,'Fixed inputs'!$J$8:$J$19,0))</f>
        <v>1</v>
      </c>
      <c r="C844" s="22" t="s">
        <v>64</v>
      </c>
      <c r="D844" s="23" t="s">
        <v>33</v>
      </c>
      <c r="E844" s="23">
        <v>2030</v>
      </c>
      <c r="F844" s="24" t="s">
        <v>124</v>
      </c>
      <c r="G844" s="15" t="s">
        <v>102</v>
      </c>
      <c r="H844" s="5" t="s">
        <v>90</v>
      </c>
      <c r="I844" s="5" t="s">
        <v>65</v>
      </c>
      <c r="J844" s="125">
        <v>22.383184325675188</v>
      </c>
      <c r="K844" s="15"/>
      <c r="N844" s="38"/>
      <c r="O844" s="31">
        <f ca="1">J844/'Fixed inputs'!$D$85*(1/INDIRECT($H844))</f>
        <v>6.2175512015764411</v>
      </c>
      <c r="P844" s="32" t="str">
        <f>IF(L844="","",N844*INDEX(rngFXtoEUr,MATCH(L844,rngCurrencies,0))/INDEX('Fixed inputs'!$D$81:$D$85,MATCH($C844,'Fixed inputs'!$B$81:$B$85,0)))</f>
        <v/>
      </c>
      <c r="Q844" s="146">
        <f t="shared" ca="1" si="221"/>
        <v>6.2175512015764411</v>
      </c>
      <c r="V844" s="32"/>
    </row>
    <row r="845" spans="2:22" x14ac:dyDescent="0.6">
      <c r="B845" s="5">
        <f>INDEX('Fixed inputs'!$I$8:$I$19,MATCH(F845,'Fixed inputs'!$J$8:$J$19,0))</f>
        <v>2</v>
      </c>
      <c r="C845" s="22" t="s">
        <v>64</v>
      </c>
      <c r="D845" s="23" t="s">
        <v>33</v>
      </c>
      <c r="E845" s="23">
        <v>2030</v>
      </c>
      <c r="F845" s="24" t="s">
        <v>125</v>
      </c>
      <c r="G845" s="15" t="s">
        <v>102</v>
      </c>
      <c r="H845" s="5" t="s">
        <v>90</v>
      </c>
      <c r="I845" s="5" t="s">
        <v>65</v>
      </c>
      <c r="J845" s="125">
        <v>25.580782086485932</v>
      </c>
      <c r="K845" s="15"/>
      <c r="N845" s="38"/>
      <c r="O845" s="31">
        <f ca="1">J845/'Fixed inputs'!$D$85*(1/INDIRECT($H845))</f>
        <v>7.1057728018016473</v>
      </c>
      <c r="P845" s="32" t="str">
        <f>IF(L845="","",N845*INDEX(rngFXtoEUr,MATCH(L845,rngCurrencies,0))/INDEX('Fixed inputs'!$D$81:$D$85,MATCH($C845,'Fixed inputs'!$B$81:$B$85,0)))</f>
        <v/>
      </c>
      <c r="Q845" s="146">
        <f t="shared" ca="1" si="221"/>
        <v>7.1057728018016473</v>
      </c>
      <c r="V845" s="32"/>
    </row>
    <row r="846" spans="2:22" x14ac:dyDescent="0.6">
      <c r="B846" s="5">
        <f>INDEX('Fixed inputs'!$I$8:$I$19,MATCH(F846,'Fixed inputs'!$J$8:$J$19,0))</f>
        <v>3</v>
      </c>
      <c r="C846" s="22" t="s">
        <v>64</v>
      </c>
      <c r="D846" s="23" t="s">
        <v>33</v>
      </c>
      <c r="E846" s="23">
        <v>2030</v>
      </c>
      <c r="F846" s="24" t="s">
        <v>126</v>
      </c>
      <c r="G846" s="15" t="s">
        <v>102</v>
      </c>
      <c r="H846" s="5" t="s">
        <v>90</v>
      </c>
      <c r="I846" s="5" t="s">
        <v>65</v>
      </c>
      <c r="J846" s="125">
        <v>19.185586564864447</v>
      </c>
      <c r="K846" s="15"/>
      <c r="N846" s="38"/>
      <c r="O846" s="31">
        <f ca="1">J846/'Fixed inputs'!$D$85*(1/INDIRECT($H846))</f>
        <v>5.329329601351235</v>
      </c>
      <c r="P846" s="32" t="str">
        <f>IF(L846="","",N846*INDEX(rngFXtoEUr,MATCH(L846,rngCurrencies,0))/INDEX('Fixed inputs'!$D$81:$D$85,MATCH($C846,'Fixed inputs'!$B$81:$B$85,0)))</f>
        <v/>
      </c>
      <c r="Q846" s="146">
        <f t="shared" ca="1" si="221"/>
        <v>5.329329601351235</v>
      </c>
      <c r="V846" s="32"/>
    </row>
    <row r="847" spans="2:22" x14ac:dyDescent="0.6">
      <c r="B847" s="5">
        <f>INDEX('Fixed inputs'!$I$8:$I$19,MATCH(F847,'Fixed inputs'!$J$8:$J$19,0))</f>
        <v>4</v>
      </c>
      <c r="C847" s="22" t="s">
        <v>64</v>
      </c>
      <c r="D847" s="23" t="s">
        <v>33</v>
      </c>
      <c r="E847" s="23">
        <v>2030</v>
      </c>
      <c r="F847" s="24" t="s">
        <v>127</v>
      </c>
      <c r="G847" s="15" t="s">
        <v>102</v>
      </c>
      <c r="H847" s="5" t="s">
        <v>90</v>
      </c>
      <c r="I847" s="5" t="s">
        <v>65</v>
      </c>
      <c r="J847" s="125">
        <v>7.1946005789371936</v>
      </c>
      <c r="K847" s="15"/>
      <c r="N847" s="38"/>
      <c r="O847" s="31">
        <f ca="1">J847/'Fixed inputs'!$D$85*(1/INDIRECT($H847))</f>
        <v>1.998500160815887</v>
      </c>
      <c r="P847" s="32" t="str">
        <f>IF(L847="","",N847*INDEX(rngFXtoEUr,MATCH(L847,rngCurrencies,0))/INDEX('Fixed inputs'!$D$81:$D$85,MATCH($C847,'Fixed inputs'!$B$81:$B$85,0)))</f>
        <v/>
      </c>
      <c r="Q847" s="146">
        <f t="shared" ca="1" si="221"/>
        <v>1.998500160815887</v>
      </c>
      <c r="V847" s="32"/>
    </row>
    <row r="848" spans="2:22" x14ac:dyDescent="0.6">
      <c r="B848" s="5">
        <f>INDEX('Fixed inputs'!$I$8:$I$19,MATCH(F848,'Fixed inputs'!$J$8:$J$19,0))</f>
        <v>5</v>
      </c>
      <c r="C848" s="22" t="s">
        <v>64</v>
      </c>
      <c r="D848" s="23" t="s">
        <v>33</v>
      </c>
      <c r="E848" s="23">
        <v>2030</v>
      </c>
      <c r="F848" s="24" t="s">
        <v>128</v>
      </c>
      <c r="G848" s="15" t="s">
        <v>102</v>
      </c>
      <c r="H848" s="5" t="s">
        <v>90</v>
      </c>
      <c r="I848" s="5" t="s">
        <v>65</v>
      </c>
      <c r="J848" s="125">
        <v>0.54359049591522091</v>
      </c>
      <c r="K848" s="15"/>
      <c r="N848" s="38"/>
      <c r="O848" s="31">
        <f ca="1">J848/'Fixed inputs'!$D$85*(1/INDIRECT($H848))</f>
        <v>0.15099735997645025</v>
      </c>
      <c r="P848" s="32" t="str">
        <f>IF(L848="","",N848*INDEX(rngFXtoEUr,MATCH(L848,rngCurrencies,0))/INDEX('Fixed inputs'!$D$81:$D$85,MATCH($C848,'Fixed inputs'!$B$81:$B$85,0)))</f>
        <v/>
      </c>
      <c r="Q848" s="146">
        <f t="shared" ca="1" si="221"/>
        <v>0.15099735997645025</v>
      </c>
      <c r="V848" s="32"/>
    </row>
    <row r="849" spans="2:22" x14ac:dyDescent="0.6">
      <c r="B849" s="5">
        <f>INDEX('Fixed inputs'!$I$8:$I$19,MATCH(F849,'Fixed inputs'!$J$8:$J$19,0))</f>
        <v>6</v>
      </c>
      <c r="C849" s="22" t="s">
        <v>64</v>
      </c>
      <c r="D849" s="23" t="s">
        <v>33</v>
      </c>
      <c r="E849" s="23">
        <v>2030</v>
      </c>
      <c r="F849" s="24" t="s">
        <v>129</v>
      </c>
      <c r="G849" s="15" t="s">
        <v>102</v>
      </c>
      <c r="H849" s="5" t="s">
        <v>90</v>
      </c>
      <c r="I849" s="5" t="s">
        <v>65</v>
      </c>
      <c r="J849" s="125">
        <v>0.54359049591522091</v>
      </c>
      <c r="K849" s="15"/>
      <c r="N849" s="38"/>
      <c r="O849" s="31">
        <f ca="1">J849/'Fixed inputs'!$D$85*(1/INDIRECT($H849))</f>
        <v>0.15099735997645025</v>
      </c>
      <c r="P849" s="32" t="str">
        <f>IF(L849="","",N849*INDEX(rngFXtoEUr,MATCH(L849,rngCurrencies,0))/INDEX('Fixed inputs'!$D$81:$D$85,MATCH($C849,'Fixed inputs'!$B$81:$B$85,0)))</f>
        <v/>
      </c>
      <c r="Q849" s="146">
        <f t="shared" ca="1" si="221"/>
        <v>0.15099735997645025</v>
      </c>
      <c r="V849" s="32"/>
    </row>
    <row r="850" spans="2:22" x14ac:dyDescent="0.6">
      <c r="B850" s="5">
        <f>INDEX('Fixed inputs'!$I$8:$I$19,MATCH(F850,'Fixed inputs'!$J$8:$J$19,0))</f>
        <v>7</v>
      </c>
      <c r="C850" s="22" t="s">
        <v>64</v>
      </c>
      <c r="D850" s="23" t="s">
        <v>33</v>
      </c>
      <c r="E850" s="23">
        <v>2030</v>
      </c>
      <c r="F850" s="24" t="s">
        <v>130</v>
      </c>
      <c r="G850" s="15" t="s">
        <v>102</v>
      </c>
      <c r="H850" s="5" t="s">
        <v>90</v>
      </c>
      <c r="I850" s="5" t="s">
        <v>65</v>
      </c>
      <c r="J850" s="125">
        <v>0.54359049591522091</v>
      </c>
      <c r="K850" s="15"/>
      <c r="N850" s="38"/>
      <c r="O850" s="31">
        <f ca="1">J850/'Fixed inputs'!$D$85*(1/INDIRECT($H850))</f>
        <v>0.15099735997645025</v>
      </c>
      <c r="P850" s="32" t="str">
        <f>IF(L850="","",N850*INDEX(rngFXtoEUr,MATCH(L850,rngCurrencies,0))/INDEX('Fixed inputs'!$D$81:$D$85,MATCH($C850,'Fixed inputs'!$B$81:$B$85,0)))</f>
        <v/>
      </c>
      <c r="Q850" s="146">
        <f t="shared" ca="1" si="221"/>
        <v>0.15099735997645025</v>
      </c>
      <c r="V850" s="32"/>
    </row>
    <row r="851" spans="2:22" x14ac:dyDescent="0.6">
      <c r="B851" s="5">
        <f>INDEX('Fixed inputs'!$I$8:$I$19,MATCH(F851,'Fixed inputs'!$J$8:$J$19,0))</f>
        <v>8</v>
      </c>
      <c r="C851" s="22" t="s">
        <v>64</v>
      </c>
      <c r="D851" s="23" t="s">
        <v>33</v>
      </c>
      <c r="E851" s="23">
        <v>2030</v>
      </c>
      <c r="F851" s="24" t="s">
        <v>131</v>
      </c>
      <c r="G851" s="15" t="s">
        <v>102</v>
      </c>
      <c r="H851" s="5" t="s">
        <v>90</v>
      </c>
      <c r="I851" s="5" t="s">
        <v>65</v>
      </c>
      <c r="J851" s="125">
        <v>0.54359049591522091</v>
      </c>
      <c r="K851" s="15"/>
      <c r="N851" s="38"/>
      <c r="O851" s="31">
        <f ca="1">J851/'Fixed inputs'!$D$85*(1/INDIRECT($H851))</f>
        <v>0.15099735997645025</v>
      </c>
      <c r="P851" s="32" t="str">
        <f>IF(L851="","",N851*INDEX(rngFXtoEUr,MATCH(L851,rngCurrencies,0))/INDEX('Fixed inputs'!$D$81:$D$85,MATCH($C851,'Fixed inputs'!$B$81:$B$85,0)))</f>
        <v/>
      </c>
      <c r="Q851" s="146">
        <f t="shared" ca="1" si="221"/>
        <v>0.15099735997645025</v>
      </c>
      <c r="V851" s="32"/>
    </row>
    <row r="852" spans="2:22" x14ac:dyDescent="0.6">
      <c r="B852" s="5">
        <f>INDEX('Fixed inputs'!$I$8:$I$19,MATCH(F852,'Fixed inputs'!$J$8:$J$19,0))</f>
        <v>9</v>
      </c>
      <c r="C852" s="22" t="s">
        <v>64</v>
      </c>
      <c r="D852" s="23" t="s">
        <v>33</v>
      </c>
      <c r="E852" s="23">
        <v>2030</v>
      </c>
      <c r="F852" s="24" t="s">
        <v>132</v>
      </c>
      <c r="G852" s="15" t="s">
        <v>102</v>
      </c>
      <c r="H852" s="5" t="s">
        <v>90</v>
      </c>
      <c r="I852" s="5" t="s">
        <v>65</v>
      </c>
      <c r="J852" s="125">
        <v>0.54359049591522091</v>
      </c>
      <c r="K852" s="15"/>
      <c r="N852" s="38"/>
      <c r="O852" s="31">
        <f ca="1">J852/'Fixed inputs'!$D$85*(1/INDIRECT($H852))</f>
        <v>0.15099735997645025</v>
      </c>
      <c r="P852" s="32" t="str">
        <f>IF(L852="","",N852*INDEX(rngFXtoEUr,MATCH(L852,rngCurrencies,0))/INDEX('Fixed inputs'!$D$81:$D$85,MATCH($C852,'Fixed inputs'!$B$81:$B$85,0)))</f>
        <v/>
      </c>
      <c r="Q852" s="146">
        <f t="shared" ca="1" si="221"/>
        <v>0.15099735997645025</v>
      </c>
      <c r="V852" s="32"/>
    </row>
    <row r="853" spans="2:22" x14ac:dyDescent="0.6">
      <c r="B853" s="5">
        <f>INDEX('Fixed inputs'!$I$8:$I$19,MATCH(F853,'Fixed inputs'!$J$8:$J$19,0))</f>
        <v>10</v>
      </c>
      <c r="C853" s="22" t="s">
        <v>64</v>
      </c>
      <c r="D853" s="23" t="s">
        <v>33</v>
      </c>
      <c r="E853" s="23">
        <v>2030</v>
      </c>
      <c r="F853" s="24" t="s">
        <v>133</v>
      </c>
      <c r="G853" s="15" t="s">
        <v>102</v>
      </c>
      <c r="H853" s="5" t="s">
        <v>90</v>
      </c>
      <c r="I853" s="5" t="s">
        <v>65</v>
      </c>
      <c r="J853" s="125">
        <v>7.1946005789371936</v>
      </c>
      <c r="K853" s="15"/>
      <c r="N853" s="38"/>
      <c r="O853" s="31">
        <f ca="1">J853/'Fixed inputs'!$D$85*(1/INDIRECT($H853))</f>
        <v>1.998500160815887</v>
      </c>
      <c r="P853" s="32" t="str">
        <f>IF(L853="","",N853*INDEX(rngFXtoEUr,MATCH(L853,rngCurrencies,0))/INDEX('Fixed inputs'!$D$81:$D$85,MATCH($C853,'Fixed inputs'!$B$81:$B$85,0)))</f>
        <v/>
      </c>
      <c r="Q853" s="146">
        <f t="shared" ca="1" si="221"/>
        <v>1.998500160815887</v>
      </c>
      <c r="V853" s="32"/>
    </row>
    <row r="854" spans="2:22" x14ac:dyDescent="0.6">
      <c r="B854" s="5">
        <f>INDEX('Fixed inputs'!$I$8:$I$19,MATCH(F854,'Fixed inputs'!$J$8:$J$19,0))</f>
        <v>11</v>
      </c>
      <c r="C854" s="22" t="s">
        <v>64</v>
      </c>
      <c r="D854" s="23" t="s">
        <v>33</v>
      </c>
      <c r="E854" s="23">
        <v>2030</v>
      </c>
      <c r="F854" s="24" t="s">
        <v>134</v>
      </c>
      <c r="G854" s="15" t="s">
        <v>102</v>
      </c>
      <c r="H854" s="5" t="s">
        <v>90</v>
      </c>
      <c r="I854" s="5" t="s">
        <v>65</v>
      </c>
      <c r="J854" s="125">
        <v>7.1946005789371936</v>
      </c>
      <c r="K854" s="15"/>
      <c r="N854" s="38"/>
      <c r="O854" s="31">
        <f ca="1">J854/'Fixed inputs'!$D$85*(1/INDIRECT($H854))</f>
        <v>1.998500160815887</v>
      </c>
      <c r="P854" s="32" t="str">
        <f>IF(L854="","",N854*INDEX(rngFXtoEUr,MATCH(L854,rngCurrencies,0))/INDEX('Fixed inputs'!$D$81:$D$85,MATCH($C854,'Fixed inputs'!$B$81:$B$85,0)))</f>
        <v/>
      </c>
      <c r="Q854" s="146">
        <f t="shared" ca="1" si="221"/>
        <v>1.998500160815887</v>
      </c>
      <c r="V854" s="32"/>
    </row>
    <row r="855" spans="2:22" x14ac:dyDescent="0.6">
      <c r="B855" s="5">
        <f>INDEX('Fixed inputs'!$I$8:$I$19,MATCH(F855,'Fixed inputs'!$J$8:$J$19,0))</f>
        <v>12</v>
      </c>
      <c r="C855" s="22" t="s">
        <v>64</v>
      </c>
      <c r="D855" s="23" t="s">
        <v>33</v>
      </c>
      <c r="E855" s="23">
        <v>2030</v>
      </c>
      <c r="F855" s="24" t="s">
        <v>135</v>
      </c>
      <c r="G855" s="15" t="s">
        <v>102</v>
      </c>
      <c r="H855" s="5" t="s">
        <v>90</v>
      </c>
      <c r="I855" s="5" t="s">
        <v>65</v>
      </c>
      <c r="J855" s="125">
        <v>12.790391043242966</v>
      </c>
      <c r="K855" s="15"/>
      <c r="N855" s="38"/>
      <c r="O855" s="31">
        <f ca="1">J855/'Fixed inputs'!$D$85*(1/INDIRECT($H855))</f>
        <v>3.5528864009008236</v>
      </c>
      <c r="P855" s="32" t="str">
        <f>IF(L855="","",N855*INDEX(rngFXtoEUr,MATCH(L855,rngCurrencies,0))/INDEX('Fixed inputs'!$D$81:$D$85,MATCH($C855,'Fixed inputs'!$B$81:$B$85,0)))</f>
        <v/>
      </c>
      <c r="Q855" s="146">
        <f t="shared" ca="1" si="221"/>
        <v>3.5528864009008236</v>
      </c>
      <c r="V855" s="32"/>
    </row>
    <row r="856" spans="2:22" x14ac:dyDescent="0.6">
      <c r="B856" s="5">
        <f>INDEX('Fixed inputs'!$I$8:$I$19,MATCH(F856,'Fixed inputs'!$J$8:$J$19,0))</f>
        <v>1</v>
      </c>
      <c r="C856" s="22" t="s">
        <v>64</v>
      </c>
      <c r="D856" s="23" t="s">
        <v>33</v>
      </c>
      <c r="E856" s="23">
        <v>2031</v>
      </c>
      <c r="F856" s="24" t="s">
        <v>124</v>
      </c>
      <c r="G856" s="15" t="s">
        <v>102</v>
      </c>
      <c r="H856" s="5" t="s">
        <v>90</v>
      </c>
      <c r="I856" s="5" t="s">
        <v>65</v>
      </c>
      <c r="J856" s="125">
        <v>22.383184325675188</v>
      </c>
      <c r="K856" s="15"/>
      <c r="N856" s="38"/>
      <c r="O856" s="31">
        <f ca="1">J856/'Fixed inputs'!$D$85*(1/INDIRECT($H856))</f>
        <v>6.2175512015764411</v>
      </c>
      <c r="P856" s="32" t="str">
        <f>IF(L856="","",N856*INDEX(rngFXtoEUr,MATCH(L856,rngCurrencies,0))/INDEX('Fixed inputs'!$D$81:$D$85,MATCH($C856,'Fixed inputs'!$B$81:$B$85,0)))</f>
        <v/>
      </c>
      <c r="Q856" s="146">
        <f t="shared" ca="1" si="221"/>
        <v>6.2175512015764411</v>
      </c>
      <c r="V856" s="32"/>
    </row>
    <row r="857" spans="2:22" x14ac:dyDescent="0.6">
      <c r="B857" s="5">
        <f>INDEX('Fixed inputs'!$I$8:$I$19,MATCH(F857,'Fixed inputs'!$J$8:$J$19,0))</f>
        <v>2</v>
      </c>
      <c r="C857" s="22" t="s">
        <v>64</v>
      </c>
      <c r="D857" s="23" t="s">
        <v>33</v>
      </c>
      <c r="E857" s="23">
        <v>2031</v>
      </c>
      <c r="F857" s="24" t="s">
        <v>125</v>
      </c>
      <c r="G857" s="15" t="s">
        <v>102</v>
      </c>
      <c r="H857" s="5" t="s">
        <v>90</v>
      </c>
      <c r="I857" s="5" t="s">
        <v>65</v>
      </c>
      <c r="J857" s="125">
        <v>25.580782086485932</v>
      </c>
      <c r="K857" s="15"/>
      <c r="N857" s="38"/>
      <c r="O857" s="31">
        <f ca="1">J857/'Fixed inputs'!$D$85*(1/INDIRECT($H857))</f>
        <v>7.1057728018016473</v>
      </c>
      <c r="P857" s="32" t="str">
        <f>IF(L857="","",N857*INDEX(rngFXtoEUr,MATCH(L857,rngCurrencies,0))/INDEX('Fixed inputs'!$D$81:$D$85,MATCH($C857,'Fixed inputs'!$B$81:$B$85,0)))</f>
        <v/>
      </c>
      <c r="Q857" s="146">
        <f t="shared" ca="1" si="221"/>
        <v>7.1057728018016473</v>
      </c>
      <c r="V857" s="32"/>
    </row>
    <row r="858" spans="2:22" x14ac:dyDescent="0.6">
      <c r="B858" s="5">
        <f>INDEX('Fixed inputs'!$I$8:$I$19,MATCH(F858,'Fixed inputs'!$J$8:$J$19,0))</f>
        <v>3</v>
      </c>
      <c r="C858" s="22" t="s">
        <v>64</v>
      </c>
      <c r="D858" s="23" t="s">
        <v>33</v>
      </c>
      <c r="E858" s="23">
        <v>2031</v>
      </c>
      <c r="F858" s="24" t="s">
        <v>126</v>
      </c>
      <c r="G858" s="15" t="s">
        <v>102</v>
      </c>
      <c r="H858" s="5" t="s">
        <v>90</v>
      </c>
      <c r="I858" s="5" t="s">
        <v>65</v>
      </c>
      <c r="J858" s="125">
        <v>19.185586564864447</v>
      </c>
      <c r="K858" s="15"/>
      <c r="N858" s="38"/>
      <c r="O858" s="31">
        <f ca="1">J858/'Fixed inputs'!$D$85*(1/INDIRECT($H858))</f>
        <v>5.329329601351235</v>
      </c>
      <c r="P858" s="32" t="str">
        <f>IF(L858="","",N858*INDEX(rngFXtoEUr,MATCH(L858,rngCurrencies,0))/INDEX('Fixed inputs'!$D$81:$D$85,MATCH($C858,'Fixed inputs'!$B$81:$B$85,0)))</f>
        <v/>
      </c>
      <c r="Q858" s="146">
        <f t="shared" ca="1" si="221"/>
        <v>5.329329601351235</v>
      </c>
      <c r="V858" s="32"/>
    </row>
    <row r="859" spans="2:22" x14ac:dyDescent="0.6">
      <c r="B859" s="5">
        <f>INDEX('Fixed inputs'!$I$8:$I$19,MATCH(F859,'Fixed inputs'!$J$8:$J$19,0))</f>
        <v>4</v>
      </c>
      <c r="C859" s="22" t="s">
        <v>64</v>
      </c>
      <c r="D859" s="23" t="s">
        <v>33</v>
      </c>
      <c r="E859" s="23">
        <v>2031</v>
      </c>
      <c r="F859" s="24" t="s">
        <v>127</v>
      </c>
      <c r="G859" s="15" t="s">
        <v>102</v>
      </c>
      <c r="H859" s="5" t="s">
        <v>90</v>
      </c>
      <c r="I859" s="5" t="s">
        <v>65</v>
      </c>
      <c r="J859" s="125">
        <v>7.1946005789371936</v>
      </c>
      <c r="K859" s="15"/>
      <c r="N859" s="38"/>
      <c r="O859" s="31">
        <f ca="1">J859/'Fixed inputs'!$D$85*(1/INDIRECT($H859))</f>
        <v>1.998500160815887</v>
      </c>
      <c r="P859" s="32" t="str">
        <f>IF(L859="","",N859*INDEX(rngFXtoEUr,MATCH(L859,rngCurrencies,0))/INDEX('Fixed inputs'!$D$81:$D$85,MATCH($C859,'Fixed inputs'!$B$81:$B$85,0)))</f>
        <v/>
      </c>
      <c r="Q859" s="146">
        <f t="shared" ca="1" si="221"/>
        <v>1.998500160815887</v>
      </c>
      <c r="V859" s="32"/>
    </row>
    <row r="860" spans="2:22" x14ac:dyDescent="0.6">
      <c r="B860" s="5">
        <f>INDEX('Fixed inputs'!$I$8:$I$19,MATCH(F860,'Fixed inputs'!$J$8:$J$19,0))</f>
        <v>5</v>
      </c>
      <c r="C860" s="22" t="s">
        <v>64</v>
      </c>
      <c r="D860" s="23" t="s">
        <v>33</v>
      </c>
      <c r="E860" s="23">
        <v>2031</v>
      </c>
      <c r="F860" s="24" t="s">
        <v>128</v>
      </c>
      <c r="G860" s="15" t="s">
        <v>102</v>
      </c>
      <c r="H860" s="5" t="s">
        <v>90</v>
      </c>
      <c r="I860" s="5" t="s">
        <v>65</v>
      </c>
      <c r="J860" s="125">
        <v>0.54359049591522091</v>
      </c>
      <c r="K860" s="15"/>
      <c r="N860" s="38"/>
      <c r="O860" s="31">
        <f ca="1">J860/'Fixed inputs'!$D$85*(1/INDIRECT($H860))</f>
        <v>0.15099735997645025</v>
      </c>
      <c r="P860" s="32" t="str">
        <f>IF(L860="","",N860*INDEX(rngFXtoEUr,MATCH(L860,rngCurrencies,0))/INDEX('Fixed inputs'!$D$81:$D$85,MATCH($C860,'Fixed inputs'!$B$81:$B$85,0)))</f>
        <v/>
      </c>
      <c r="Q860" s="146">
        <f t="shared" ca="1" si="221"/>
        <v>0.15099735997645025</v>
      </c>
      <c r="V860" s="32"/>
    </row>
    <row r="861" spans="2:22" x14ac:dyDescent="0.6">
      <c r="B861" s="5">
        <f>INDEX('Fixed inputs'!$I$8:$I$19,MATCH(F861,'Fixed inputs'!$J$8:$J$19,0))</f>
        <v>6</v>
      </c>
      <c r="C861" s="22" t="s">
        <v>64</v>
      </c>
      <c r="D861" s="23" t="s">
        <v>33</v>
      </c>
      <c r="E861" s="23">
        <v>2031</v>
      </c>
      <c r="F861" s="24" t="s">
        <v>129</v>
      </c>
      <c r="G861" s="15" t="s">
        <v>102</v>
      </c>
      <c r="H861" s="5" t="s">
        <v>90</v>
      </c>
      <c r="I861" s="5" t="s">
        <v>65</v>
      </c>
      <c r="J861" s="125">
        <v>0.54359049591522091</v>
      </c>
      <c r="K861" s="15"/>
      <c r="N861" s="38"/>
      <c r="O861" s="31">
        <f ca="1">J861/'Fixed inputs'!$D$85*(1/INDIRECT($H861))</f>
        <v>0.15099735997645025</v>
      </c>
      <c r="P861" s="32" t="str">
        <f>IF(L861="","",N861*INDEX(rngFXtoEUr,MATCH(L861,rngCurrencies,0))/INDEX('Fixed inputs'!$D$81:$D$85,MATCH($C861,'Fixed inputs'!$B$81:$B$85,0)))</f>
        <v/>
      </c>
      <c r="Q861" s="146">
        <f t="shared" ca="1" si="221"/>
        <v>0.15099735997645025</v>
      </c>
      <c r="V861" s="32"/>
    </row>
    <row r="862" spans="2:22" x14ac:dyDescent="0.6">
      <c r="B862" s="5">
        <f>INDEX('Fixed inputs'!$I$8:$I$19,MATCH(F862,'Fixed inputs'!$J$8:$J$19,0))</f>
        <v>7</v>
      </c>
      <c r="C862" s="22" t="s">
        <v>64</v>
      </c>
      <c r="D862" s="23" t="s">
        <v>33</v>
      </c>
      <c r="E862" s="23">
        <v>2031</v>
      </c>
      <c r="F862" s="24" t="s">
        <v>130</v>
      </c>
      <c r="G862" s="15" t="s">
        <v>102</v>
      </c>
      <c r="H862" s="5" t="s">
        <v>90</v>
      </c>
      <c r="I862" s="5" t="s">
        <v>65</v>
      </c>
      <c r="J862" s="125">
        <v>0.54359049591522091</v>
      </c>
      <c r="K862" s="15"/>
      <c r="N862" s="38"/>
      <c r="O862" s="31">
        <f ca="1">J862/'Fixed inputs'!$D$85*(1/INDIRECT($H862))</f>
        <v>0.15099735997645025</v>
      </c>
      <c r="P862" s="32" t="str">
        <f>IF(L862="","",N862*INDEX(rngFXtoEUr,MATCH(L862,rngCurrencies,0))/INDEX('Fixed inputs'!$D$81:$D$85,MATCH($C862,'Fixed inputs'!$B$81:$B$85,0)))</f>
        <v/>
      </c>
      <c r="Q862" s="146">
        <f t="shared" ca="1" si="221"/>
        <v>0.15099735997645025</v>
      </c>
      <c r="V862" s="32"/>
    </row>
    <row r="863" spans="2:22" x14ac:dyDescent="0.6">
      <c r="B863" s="5">
        <f>INDEX('Fixed inputs'!$I$8:$I$19,MATCH(F863,'Fixed inputs'!$J$8:$J$19,0))</f>
        <v>8</v>
      </c>
      <c r="C863" s="22" t="s">
        <v>64</v>
      </c>
      <c r="D863" s="23" t="s">
        <v>33</v>
      </c>
      <c r="E863" s="23">
        <v>2031</v>
      </c>
      <c r="F863" s="24" t="s">
        <v>131</v>
      </c>
      <c r="G863" s="15" t="s">
        <v>102</v>
      </c>
      <c r="H863" s="5" t="s">
        <v>90</v>
      </c>
      <c r="I863" s="5" t="s">
        <v>65</v>
      </c>
      <c r="J863" s="125">
        <v>0.54359049591522091</v>
      </c>
      <c r="K863" s="15"/>
      <c r="N863" s="38"/>
      <c r="O863" s="31">
        <f ca="1">J863/'Fixed inputs'!$D$85*(1/INDIRECT($H863))</f>
        <v>0.15099735997645025</v>
      </c>
      <c r="P863" s="32" t="str">
        <f>IF(L863="","",N863*INDEX(rngFXtoEUr,MATCH(L863,rngCurrencies,0))/INDEX('Fixed inputs'!$D$81:$D$85,MATCH($C863,'Fixed inputs'!$B$81:$B$85,0)))</f>
        <v/>
      </c>
      <c r="Q863" s="146">
        <f t="shared" ca="1" si="221"/>
        <v>0.15099735997645025</v>
      </c>
      <c r="V863" s="32"/>
    </row>
    <row r="864" spans="2:22" x14ac:dyDescent="0.6">
      <c r="B864" s="5">
        <f>INDEX('Fixed inputs'!$I$8:$I$19,MATCH(F864,'Fixed inputs'!$J$8:$J$19,0))</f>
        <v>9</v>
      </c>
      <c r="C864" s="22" t="s">
        <v>64</v>
      </c>
      <c r="D864" s="23" t="s">
        <v>33</v>
      </c>
      <c r="E864" s="23">
        <v>2031</v>
      </c>
      <c r="F864" s="24" t="s">
        <v>132</v>
      </c>
      <c r="G864" s="15" t="s">
        <v>102</v>
      </c>
      <c r="H864" s="5" t="s">
        <v>90</v>
      </c>
      <c r="I864" s="5" t="s">
        <v>65</v>
      </c>
      <c r="J864" s="125">
        <v>0.54359049591522091</v>
      </c>
      <c r="K864" s="15"/>
      <c r="N864" s="38"/>
      <c r="O864" s="31">
        <f ca="1">J864/'Fixed inputs'!$D$85*(1/INDIRECT($H864))</f>
        <v>0.15099735997645025</v>
      </c>
      <c r="P864" s="32" t="str">
        <f>IF(L864="","",N864*INDEX(rngFXtoEUr,MATCH(L864,rngCurrencies,0))/INDEX('Fixed inputs'!$D$81:$D$85,MATCH($C864,'Fixed inputs'!$B$81:$B$85,0)))</f>
        <v/>
      </c>
      <c r="Q864" s="146">
        <f t="shared" ca="1" si="221"/>
        <v>0.15099735997645025</v>
      </c>
      <c r="V864" s="32"/>
    </row>
    <row r="865" spans="2:22" x14ac:dyDescent="0.6">
      <c r="B865" s="5">
        <f>INDEX('Fixed inputs'!$I$8:$I$19,MATCH(F865,'Fixed inputs'!$J$8:$J$19,0))</f>
        <v>10</v>
      </c>
      <c r="C865" s="22" t="s">
        <v>64</v>
      </c>
      <c r="D865" s="23" t="s">
        <v>33</v>
      </c>
      <c r="E865" s="23">
        <v>2031</v>
      </c>
      <c r="F865" s="24" t="s">
        <v>133</v>
      </c>
      <c r="G865" s="15" t="s">
        <v>102</v>
      </c>
      <c r="H865" s="5" t="s">
        <v>90</v>
      </c>
      <c r="I865" s="5" t="s">
        <v>65</v>
      </c>
      <c r="J865" s="125">
        <v>7.1946005789371936</v>
      </c>
      <c r="K865" s="15"/>
      <c r="N865" s="38"/>
      <c r="O865" s="31">
        <f ca="1">J865/'Fixed inputs'!$D$85*(1/INDIRECT($H865))</f>
        <v>1.998500160815887</v>
      </c>
      <c r="P865" s="32" t="str">
        <f>IF(L865="","",N865*INDEX(rngFXtoEUr,MATCH(L865,rngCurrencies,0))/INDEX('Fixed inputs'!$D$81:$D$85,MATCH($C865,'Fixed inputs'!$B$81:$B$85,0)))</f>
        <v/>
      </c>
      <c r="Q865" s="146">
        <f t="shared" ca="1" si="221"/>
        <v>1.998500160815887</v>
      </c>
      <c r="V865" s="32"/>
    </row>
    <row r="866" spans="2:22" x14ac:dyDescent="0.6">
      <c r="B866" s="5">
        <f>INDEX('Fixed inputs'!$I$8:$I$19,MATCH(F866,'Fixed inputs'!$J$8:$J$19,0))</f>
        <v>11</v>
      </c>
      <c r="C866" s="22" t="s">
        <v>64</v>
      </c>
      <c r="D866" s="23" t="s">
        <v>33</v>
      </c>
      <c r="E866" s="23">
        <v>2031</v>
      </c>
      <c r="F866" s="24" t="s">
        <v>134</v>
      </c>
      <c r="G866" s="15" t="s">
        <v>102</v>
      </c>
      <c r="H866" s="5" t="s">
        <v>90</v>
      </c>
      <c r="I866" s="5" t="s">
        <v>65</v>
      </c>
      <c r="J866" s="125">
        <v>7.1946005789371936</v>
      </c>
      <c r="K866" s="15"/>
      <c r="N866" s="38"/>
      <c r="O866" s="31">
        <f ca="1">J866/'Fixed inputs'!$D$85*(1/INDIRECT($H866))</f>
        <v>1.998500160815887</v>
      </c>
      <c r="P866" s="32" t="str">
        <f>IF(L866="","",N866*INDEX(rngFXtoEUr,MATCH(L866,rngCurrencies,0))/INDEX('Fixed inputs'!$D$81:$D$85,MATCH($C866,'Fixed inputs'!$B$81:$B$85,0)))</f>
        <v/>
      </c>
      <c r="Q866" s="146">
        <f t="shared" ca="1" si="221"/>
        <v>1.998500160815887</v>
      </c>
      <c r="V866" s="32"/>
    </row>
    <row r="867" spans="2:22" x14ac:dyDescent="0.6">
      <c r="B867" s="5">
        <f>INDEX('Fixed inputs'!$I$8:$I$19,MATCH(F867,'Fixed inputs'!$J$8:$J$19,0))</f>
        <v>12</v>
      </c>
      <c r="C867" s="22" t="s">
        <v>64</v>
      </c>
      <c r="D867" s="23" t="s">
        <v>33</v>
      </c>
      <c r="E867" s="23">
        <v>2031</v>
      </c>
      <c r="F867" s="24" t="s">
        <v>135</v>
      </c>
      <c r="G867" s="15" t="s">
        <v>102</v>
      </c>
      <c r="H867" s="5" t="s">
        <v>90</v>
      </c>
      <c r="I867" s="5" t="s">
        <v>65</v>
      </c>
      <c r="J867" s="125">
        <v>12.790391043242966</v>
      </c>
      <c r="K867" s="15"/>
      <c r="N867" s="38"/>
      <c r="O867" s="31">
        <f ca="1">J867/'Fixed inputs'!$D$85*(1/INDIRECT($H867))</f>
        <v>3.5528864009008236</v>
      </c>
      <c r="P867" s="32" t="str">
        <f>IF(L867="","",N867*INDEX(rngFXtoEUr,MATCH(L867,rngCurrencies,0))/INDEX('Fixed inputs'!$D$81:$D$85,MATCH($C867,'Fixed inputs'!$B$81:$B$85,0)))</f>
        <v/>
      </c>
      <c r="Q867" s="146">
        <f t="shared" ca="1" si="221"/>
        <v>3.5528864009008236</v>
      </c>
      <c r="V867" s="32"/>
    </row>
    <row r="868" spans="2:22" x14ac:dyDescent="0.6">
      <c r="B868" s="5">
        <f>INDEX('Fixed inputs'!$I$8:$I$19,MATCH(F868,'Fixed inputs'!$J$8:$J$19,0))</f>
        <v>1</v>
      </c>
      <c r="C868" s="22" t="s">
        <v>64</v>
      </c>
      <c r="D868" s="23" t="s">
        <v>33</v>
      </c>
      <c r="E868" s="23">
        <v>2032</v>
      </c>
      <c r="F868" s="24" t="s">
        <v>124</v>
      </c>
      <c r="G868" s="15" t="s">
        <v>102</v>
      </c>
      <c r="H868" s="5" t="s">
        <v>90</v>
      </c>
      <c r="I868" s="5" t="s">
        <v>65</v>
      </c>
      <c r="J868" s="125">
        <v>22.383184325675188</v>
      </c>
      <c r="K868" s="15"/>
      <c r="N868" s="38"/>
      <c r="O868" s="31">
        <f ca="1">J868/'Fixed inputs'!$D$85*(1/INDIRECT($H868))</f>
        <v>6.2175512015764411</v>
      </c>
      <c r="P868" s="32" t="str">
        <f>IF(L868="","",N868*INDEX(rngFXtoEUr,MATCH(L868,rngCurrencies,0))/INDEX('Fixed inputs'!$D$81:$D$85,MATCH($C868,'Fixed inputs'!$B$81:$B$85,0)))</f>
        <v/>
      </c>
      <c r="Q868" s="146">
        <f t="shared" ca="1" si="221"/>
        <v>6.2175512015764411</v>
      </c>
      <c r="V868" s="32"/>
    </row>
    <row r="869" spans="2:22" x14ac:dyDescent="0.6">
      <c r="B869" s="5">
        <f>INDEX('Fixed inputs'!$I$8:$I$19,MATCH(F869,'Fixed inputs'!$J$8:$J$19,0))</f>
        <v>2</v>
      </c>
      <c r="C869" s="22" t="s">
        <v>64</v>
      </c>
      <c r="D869" s="23" t="s">
        <v>33</v>
      </c>
      <c r="E869" s="23">
        <v>2032</v>
      </c>
      <c r="F869" s="24" t="s">
        <v>125</v>
      </c>
      <c r="G869" s="15" t="s">
        <v>102</v>
      </c>
      <c r="H869" s="5" t="s">
        <v>90</v>
      </c>
      <c r="I869" s="5" t="s">
        <v>65</v>
      </c>
      <c r="J869" s="125">
        <v>25.580782086485932</v>
      </c>
      <c r="K869" s="15"/>
      <c r="N869" s="38"/>
      <c r="O869" s="31">
        <f ca="1">J869/'Fixed inputs'!$D$85*(1/INDIRECT($H869))</f>
        <v>7.1057728018016473</v>
      </c>
      <c r="P869" s="32" t="str">
        <f>IF(L869="","",N869*INDEX(rngFXtoEUr,MATCH(L869,rngCurrencies,0))/INDEX('Fixed inputs'!$D$81:$D$85,MATCH($C869,'Fixed inputs'!$B$81:$B$85,0)))</f>
        <v/>
      </c>
      <c r="Q869" s="146">
        <f t="shared" ca="1" si="221"/>
        <v>7.1057728018016473</v>
      </c>
      <c r="V869" s="32"/>
    </row>
    <row r="870" spans="2:22" x14ac:dyDescent="0.6">
      <c r="B870" s="5">
        <f>INDEX('Fixed inputs'!$I$8:$I$19,MATCH(F870,'Fixed inputs'!$J$8:$J$19,0))</f>
        <v>3</v>
      </c>
      <c r="C870" s="22" t="s">
        <v>64</v>
      </c>
      <c r="D870" s="23" t="s">
        <v>33</v>
      </c>
      <c r="E870" s="23">
        <v>2032</v>
      </c>
      <c r="F870" s="24" t="s">
        <v>126</v>
      </c>
      <c r="G870" s="15" t="s">
        <v>102</v>
      </c>
      <c r="H870" s="5" t="s">
        <v>90</v>
      </c>
      <c r="I870" s="5" t="s">
        <v>65</v>
      </c>
      <c r="J870" s="125">
        <v>19.185586564864447</v>
      </c>
      <c r="K870" s="15"/>
      <c r="N870" s="38"/>
      <c r="O870" s="31">
        <f ca="1">J870/'Fixed inputs'!$D$85*(1/INDIRECT($H870))</f>
        <v>5.329329601351235</v>
      </c>
      <c r="P870" s="32" t="str">
        <f>IF(L870="","",N870*INDEX(rngFXtoEUr,MATCH(L870,rngCurrencies,0))/INDEX('Fixed inputs'!$D$81:$D$85,MATCH($C870,'Fixed inputs'!$B$81:$B$85,0)))</f>
        <v/>
      </c>
      <c r="Q870" s="146">
        <f t="shared" ca="1" si="221"/>
        <v>5.329329601351235</v>
      </c>
      <c r="V870" s="32"/>
    </row>
    <row r="871" spans="2:22" x14ac:dyDescent="0.6">
      <c r="B871" s="5">
        <f>INDEX('Fixed inputs'!$I$8:$I$19,MATCH(F871,'Fixed inputs'!$J$8:$J$19,0))</f>
        <v>4</v>
      </c>
      <c r="C871" s="22" t="s">
        <v>64</v>
      </c>
      <c r="D871" s="23" t="s">
        <v>33</v>
      </c>
      <c r="E871" s="23">
        <v>2032</v>
      </c>
      <c r="F871" s="24" t="s">
        <v>127</v>
      </c>
      <c r="G871" s="15" t="s">
        <v>102</v>
      </c>
      <c r="H871" s="5" t="s">
        <v>90</v>
      </c>
      <c r="I871" s="5" t="s">
        <v>65</v>
      </c>
      <c r="J871" s="125">
        <v>7.1946005789371936</v>
      </c>
      <c r="K871" s="15"/>
      <c r="N871" s="38"/>
      <c r="O871" s="31">
        <f ca="1">J871/'Fixed inputs'!$D$85*(1/INDIRECT($H871))</f>
        <v>1.998500160815887</v>
      </c>
      <c r="P871" s="32" t="str">
        <f>IF(L871="","",N871*INDEX(rngFXtoEUr,MATCH(L871,rngCurrencies,0))/INDEX('Fixed inputs'!$D$81:$D$85,MATCH($C871,'Fixed inputs'!$B$81:$B$85,0)))</f>
        <v/>
      </c>
      <c r="Q871" s="146">
        <f t="shared" ca="1" si="221"/>
        <v>1.998500160815887</v>
      </c>
      <c r="V871" s="32"/>
    </row>
    <row r="872" spans="2:22" x14ac:dyDescent="0.6">
      <c r="B872" s="5">
        <f>INDEX('Fixed inputs'!$I$8:$I$19,MATCH(F872,'Fixed inputs'!$J$8:$J$19,0))</f>
        <v>5</v>
      </c>
      <c r="C872" s="22" t="s">
        <v>64</v>
      </c>
      <c r="D872" s="23" t="s">
        <v>33</v>
      </c>
      <c r="E872" s="23">
        <v>2032</v>
      </c>
      <c r="F872" s="24" t="s">
        <v>128</v>
      </c>
      <c r="G872" s="15" t="s">
        <v>102</v>
      </c>
      <c r="H872" s="5" t="s">
        <v>90</v>
      </c>
      <c r="I872" s="5" t="s">
        <v>65</v>
      </c>
      <c r="J872" s="125">
        <v>0.54359049591522091</v>
      </c>
      <c r="K872" s="15"/>
      <c r="N872" s="38"/>
      <c r="O872" s="31">
        <f ca="1">J872/'Fixed inputs'!$D$85*(1/INDIRECT($H872))</f>
        <v>0.15099735997645025</v>
      </c>
      <c r="P872" s="32" t="str">
        <f>IF(L872="","",N872*INDEX(rngFXtoEUr,MATCH(L872,rngCurrencies,0))/INDEX('Fixed inputs'!$D$81:$D$85,MATCH($C872,'Fixed inputs'!$B$81:$B$85,0)))</f>
        <v/>
      </c>
      <c r="Q872" s="146">
        <f t="shared" ca="1" si="221"/>
        <v>0.15099735997645025</v>
      </c>
      <c r="V872" s="32"/>
    </row>
    <row r="873" spans="2:22" x14ac:dyDescent="0.6">
      <c r="B873" s="5">
        <f>INDEX('Fixed inputs'!$I$8:$I$19,MATCH(F873,'Fixed inputs'!$J$8:$J$19,0))</f>
        <v>6</v>
      </c>
      <c r="C873" s="22" t="s">
        <v>64</v>
      </c>
      <c r="D873" s="23" t="s">
        <v>33</v>
      </c>
      <c r="E873" s="23">
        <v>2032</v>
      </c>
      <c r="F873" s="24" t="s">
        <v>129</v>
      </c>
      <c r="G873" s="15" t="s">
        <v>102</v>
      </c>
      <c r="H873" s="5" t="s">
        <v>90</v>
      </c>
      <c r="I873" s="5" t="s">
        <v>65</v>
      </c>
      <c r="J873" s="125">
        <v>0.54359049591522091</v>
      </c>
      <c r="K873" s="15"/>
      <c r="N873" s="38"/>
      <c r="O873" s="31">
        <f ca="1">J873/'Fixed inputs'!$D$85*(1/INDIRECT($H873))</f>
        <v>0.15099735997645025</v>
      </c>
      <c r="P873" s="32" t="str">
        <f>IF(L873="","",N873*INDEX(rngFXtoEUr,MATCH(L873,rngCurrencies,0))/INDEX('Fixed inputs'!$D$81:$D$85,MATCH($C873,'Fixed inputs'!$B$81:$B$85,0)))</f>
        <v/>
      </c>
      <c r="Q873" s="146">
        <f t="shared" ca="1" si="221"/>
        <v>0.15099735997645025</v>
      </c>
      <c r="V873" s="32"/>
    </row>
    <row r="874" spans="2:22" x14ac:dyDescent="0.6">
      <c r="B874" s="5">
        <f>INDEX('Fixed inputs'!$I$8:$I$19,MATCH(F874,'Fixed inputs'!$J$8:$J$19,0))</f>
        <v>7</v>
      </c>
      <c r="C874" s="22" t="s">
        <v>64</v>
      </c>
      <c r="D874" s="23" t="s">
        <v>33</v>
      </c>
      <c r="E874" s="23">
        <v>2032</v>
      </c>
      <c r="F874" s="24" t="s">
        <v>130</v>
      </c>
      <c r="G874" s="15" t="s">
        <v>102</v>
      </c>
      <c r="H874" s="5" t="s">
        <v>90</v>
      </c>
      <c r="I874" s="5" t="s">
        <v>65</v>
      </c>
      <c r="J874" s="125">
        <v>0.54359049591522091</v>
      </c>
      <c r="K874" s="15"/>
      <c r="N874" s="38"/>
      <c r="O874" s="31">
        <f ca="1">J874/'Fixed inputs'!$D$85*(1/INDIRECT($H874))</f>
        <v>0.15099735997645025</v>
      </c>
      <c r="P874" s="32" t="str">
        <f>IF(L874="","",N874*INDEX(rngFXtoEUr,MATCH(L874,rngCurrencies,0))/INDEX('Fixed inputs'!$D$81:$D$85,MATCH($C874,'Fixed inputs'!$B$81:$B$85,0)))</f>
        <v/>
      </c>
      <c r="Q874" s="146">
        <f t="shared" ca="1" si="221"/>
        <v>0.15099735997645025</v>
      </c>
      <c r="V874" s="32"/>
    </row>
    <row r="875" spans="2:22" x14ac:dyDescent="0.6">
      <c r="B875" s="5">
        <f>INDEX('Fixed inputs'!$I$8:$I$19,MATCH(F875,'Fixed inputs'!$J$8:$J$19,0))</f>
        <v>8</v>
      </c>
      <c r="C875" s="22" t="s">
        <v>64</v>
      </c>
      <c r="D875" s="23" t="s">
        <v>33</v>
      </c>
      <c r="E875" s="23">
        <v>2032</v>
      </c>
      <c r="F875" s="24" t="s">
        <v>131</v>
      </c>
      <c r="G875" s="15" t="s">
        <v>102</v>
      </c>
      <c r="H875" s="5" t="s">
        <v>90</v>
      </c>
      <c r="I875" s="5" t="s">
        <v>65</v>
      </c>
      <c r="J875" s="125">
        <v>0.54359049591522091</v>
      </c>
      <c r="K875" s="15"/>
      <c r="N875" s="38"/>
      <c r="O875" s="31">
        <f ca="1">J875/'Fixed inputs'!$D$85*(1/INDIRECT($H875))</f>
        <v>0.15099735997645025</v>
      </c>
      <c r="P875" s="32" t="str">
        <f>IF(L875="","",N875*INDEX(rngFXtoEUr,MATCH(L875,rngCurrencies,0))/INDEX('Fixed inputs'!$D$81:$D$85,MATCH($C875,'Fixed inputs'!$B$81:$B$85,0)))</f>
        <v/>
      </c>
      <c r="Q875" s="146">
        <f t="shared" ca="1" si="221"/>
        <v>0.15099735997645025</v>
      </c>
      <c r="V875" s="32"/>
    </row>
    <row r="876" spans="2:22" x14ac:dyDescent="0.6">
      <c r="B876" s="5">
        <f>INDEX('Fixed inputs'!$I$8:$I$19,MATCH(F876,'Fixed inputs'!$J$8:$J$19,0))</f>
        <v>9</v>
      </c>
      <c r="C876" s="22" t="s">
        <v>64</v>
      </c>
      <c r="D876" s="23" t="s">
        <v>33</v>
      </c>
      <c r="E876" s="23">
        <v>2032</v>
      </c>
      <c r="F876" s="24" t="s">
        <v>132</v>
      </c>
      <c r="G876" s="15" t="s">
        <v>102</v>
      </c>
      <c r="H876" s="5" t="s">
        <v>90</v>
      </c>
      <c r="I876" s="5" t="s">
        <v>65</v>
      </c>
      <c r="J876" s="125">
        <v>0.54359049591522091</v>
      </c>
      <c r="K876" s="15"/>
      <c r="N876" s="38"/>
      <c r="O876" s="31">
        <f ca="1">J876/'Fixed inputs'!$D$85*(1/INDIRECT($H876))</f>
        <v>0.15099735997645025</v>
      </c>
      <c r="P876" s="32" t="str">
        <f>IF(L876="","",N876*INDEX(rngFXtoEUr,MATCH(L876,rngCurrencies,0))/INDEX('Fixed inputs'!$D$81:$D$85,MATCH($C876,'Fixed inputs'!$B$81:$B$85,0)))</f>
        <v/>
      </c>
      <c r="Q876" s="146">
        <f t="shared" ca="1" si="221"/>
        <v>0.15099735997645025</v>
      </c>
      <c r="V876" s="32"/>
    </row>
    <row r="877" spans="2:22" x14ac:dyDescent="0.6">
      <c r="B877" s="5">
        <f>INDEX('Fixed inputs'!$I$8:$I$19,MATCH(F877,'Fixed inputs'!$J$8:$J$19,0))</f>
        <v>10</v>
      </c>
      <c r="C877" s="22" t="s">
        <v>64</v>
      </c>
      <c r="D877" s="23" t="s">
        <v>33</v>
      </c>
      <c r="E877" s="23">
        <v>2032</v>
      </c>
      <c r="F877" s="24" t="s">
        <v>133</v>
      </c>
      <c r="G877" s="15" t="s">
        <v>102</v>
      </c>
      <c r="H877" s="5" t="s">
        <v>90</v>
      </c>
      <c r="I877" s="5" t="s">
        <v>65</v>
      </c>
      <c r="J877" s="125">
        <v>7.1946005789371936</v>
      </c>
      <c r="K877" s="15"/>
      <c r="N877" s="38"/>
      <c r="O877" s="31">
        <f ca="1">J877/'Fixed inputs'!$D$85*(1/INDIRECT($H877))</f>
        <v>1.998500160815887</v>
      </c>
      <c r="P877" s="32" t="str">
        <f>IF(L877="","",N877*INDEX(rngFXtoEUr,MATCH(L877,rngCurrencies,0))/INDEX('Fixed inputs'!$D$81:$D$85,MATCH($C877,'Fixed inputs'!$B$81:$B$85,0)))</f>
        <v/>
      </c>
      <c r="Q877" s="146">
        <f t="shared" ca="1" si="221"/>
        <v>1.998500160815887</v>
      </c>
      <c r="V877" s="32"/>
    </row>
    <row r="878" spans="2:22" x14ac:dyDescent="0.6">
      <c r="B878" s="5">
        <f>INDEX('Fixed inputs'!$I$8:$I$19,MATCH(F878,'Fixed inputs'!$J$8:$J$19,0))</f>
        <v>11</v>
      </c>
      <c r="C878" s="22" t="s">
        <v>64</v>
      </c>
      <c r="D878" s="23" t="s">
        <v>33</v>
      </c>
      <c r="E878" s="23">
        <v>2032</v>
      </c>
      <c r="F878" s="24" t="s">
        <v>134</v>
      </c>
      <c r="G878" s="15" t="s">
        <v>102</v>
      </c>
      <c r="H878" s="5" t="s">
        <v>90</v>
      </c>
      <c r="I878" s="5" t="s">
        <v>65</v>
      </c>
      <c r="J878" s="125">
        <v>7.1946005789371936</v>
      </c>
      <c r="K878" s="15"/>
      <c r="N878" s="38"/>
      <c r="O878" s="31">
        <f ca="1">J878/'Fixed inputs'!$D$85*(1/INDIRECT($H878))</f>
        <v>1.998500160815887</v>
      </c>
      <c r="P878" s="32" t="str">
        <f>IF(L878="","",N878*INDEX(rngFXtoEUr,MATCH(L878,rngCurrencies,0))/INDEX('Fixed inputs'!$D$81:$D$85,MATCH($C878,'Fixed inputs'!$B$81:$B$85,0)))</f>
        <v/>
      </c>
      <c r="Q878" s="146">
        <f t="shared" ca="1" si="221"/>
        <v>1.998500160815887</v>
      </c>
      <c r="V878" s="32"/>
    </row>
    <row r="879" spans="2:22" x14ac:dyDescent="0.6">
      <c r="B879" s="5">
        <f>INDEX('Fixed inputs'!$I$8:$I$19,MATCH(F879,'Fixed inputs'!$J$8:$J$19,0))</f>
        <v>12</v>
      </c>
      <c r="C879" s="22" t="s">
        <v>64</v>
      </c>
      <c r="D879" s="23" t="s">
        <v>33</v>
      </c>
      <c r="E879" s="23">
        <v>2032</v>
      </c>
      <c r="F879" s="24" t="s">
        <v>135</v>
      </c>
      <c r="G879" s="15" t="s">
        <v>102</v>
      </c>
      <c r="H879" s="5" t="s">
        <v>90</v>
      </c>
      <c r="I879" s="5" t="s">
        <v>65</v>
      </c>
      <c r="J879" s="125">
        <v>12.790391043242966</v>
      </c>
      <c r="K879" s="15"/>
      <c r="N879" s="38"/>
      <c r="O879" s="31">
        <f ca="1">J879/'Fixed inputs'!$D$85*(1/INDIRECT($H879))</f>
        <v>3.5528864009008236</v>
      </c>
      <c r="P879" s="32" t="str">
        <f>IF(L879="","",N879*INDEX(rngFXtoEUr,MATCH(L879,rngCurrencies,0))/INDEX('Fixed inputs'!$D$81:$D$85,MATCH($C879,'Fixed inputs'!$B$81:$B$85,0)))</f>
        <v/>
      </c>
      <c r="Q879" s="146">
        <f t="shared" ca="1" si="221"/>
        <v>3.5528864009008236</v>
      </c>
      <c r="V879" s="32"/>
    </row>
    <row r="880" spans="2:22" x14ac:dyDescent="0.6">
      <c r="B880" s="5">
        <f>INDEX('Fixed inputs'!$I$8:$I$19,MATCH(F880,'Fixed inputs'!$J$8:$J$19,0))</f>
        <v>1</v>
      </c>
      <c r="C880" s="22" t="s">
        <v>64</v>
      </c>
      <c r="D880" s="23" t="s">
        <v>33</v>
      </c>
      <c r="E880" s="23">
        <v>2033</v>
      </c>
      <c r="F880" s="24" t="s">
        <v>124</v>
      </c>
      <c r="G880" s="15" t="s">
        <v>102</v>
      </c>
      <c r="H880" s="5" t="s">
        <v>90</v>
      </c>
      <c r="I880" s="5" t="s">
        <v>65</v>
      </c>
      <c r="J880" s="125">
        <v>22.383184325675188</v>
      </c>
      <c r="K880" s="15"/>
      <c r="N880" s="38"/>
      <c r="O880" s="31">
        <f ca="1">J880/'Fixed inputs'!$D$85*(1/INDIRECT($H880))</f>
        <v>6.2175512015764411</v>
      </c>
      <c r="P880" s="32" t="str">
        <f>IF(L880="","",N880*INDEX(rngFXtoEUr,MATCH(L880,rngCurrencies,0))/INDEX('Fixed inputs'!$D$81:$D$85,MATCH($C880,'Fixed inputs'!$B$81:$B$85,0)))</f>
        <v/>
      </c>
      <c r="Q880" s="146">
        <f t="shared" ca="1" si="221"/>
        <v>6.2175512015764411</v>
      </c>
      <c r="V880" s="32"/>
    </row>
    <row r="881" spans="2:22" x14ac:dyDescent="0.6">
      <c r="B881" s="5">
        <f>INDEX('Fixed inputs'!$I$8:$I$19,MATCH(F881,'Fixed inputs'!$J$8:$J$19,0))</f>
        <v>2</v>
      </c>
      <c r="C881" s="22" t="s">
        <v>64</v>
      </c>
      <c r="D881" s="23" t="s">
        <v>33</v>
      </c>
      <c r="E881" s="23">
        <v>2033</v>
      </c>
      <c r="F881" s="24" t="s">
        <v>125</v>
      </c>
      <c r="G881" s="15" t="s">
        <v>102</v>
      </c>
      <c r="H881" s="5" t="s">
        <v>90</v>
      </c>
      <c r="I881" s="5" t="s">
        <v>65</v>
      </c>
      <c r="J881" s="125">
        <v>25.580782086485932</v>
      </c>
      <c r="K881" s="15"/>
      <c r="N881" s="38"/>
      <c r="O881" s="31">
        <f ca="1">J881/'Fixed inputs'!$D$85*(1/INDIRECT($H881))</f>
        <v>7.1057728018016473</v>
      </c>
      <c r="P881" s="32" t="str">
        <f>IF(L881="","",N881*INDEX(rngFXtoEUr,MATCH(L881,rngCurrencies,0))/INDEX('Fixed inputs'!$D$81:$D$85,MATCH($C881,'Fixed inputs'!$B$81:$B$85,0)))</f>
        <v/>
      </c>
      <c r="Q881" s="146">
        <f t="shared" ca="1" si="221"/>
        <v>7.1057728018016473</v>
      </c>
      <c r="V881" s="32"/>
    </row>
    <row r="882" spans="2:22" x14ac:dyDescent="0.6">
      <c r="B882" s="5">
        <f>INDEX('Fixed inputs'!$I$8:$I$19,MATCH(F882,'Fixed inputs'!$J$8:$J$19,0))</f>
        <v>3</v>
      </c>
      <c r="C882" s="22" t="s">
        <v>64</v>
      </c>
      <c r="D882" s="23" t="s">
        <v>33</v>
      </c>
      <c r="E882" s="23">
        <v>2033</v>
      </c>
      <c r="F882" s="24" t="s">
        <v>126</v>
      </c>
      <c r="G882" s="15" t="s">
        <v>102</v>
      </c>
      <c r="H882" s="5" t="s">
        <v>90</v>
      </c>
      <c r="I882" s="5" t="s">
        <v>65</v>
      </c>
      <c r="J882" s="125">
        <v>19.185586564864447</v>
      </c>
      <c r="K882" s="15"/>
      <c r="N882" s="38"/>
      <c r="O882" s="31">
        <f ca="1">J882/'Fixed inputs'!$D$85*(1/INDIRECT($H882))</f>
        <v>5.329329601351235</v>
      </c>
      <c r="P882" s="32" t="str">
        <f>IF(L882="","",N882*INDEX(rngFXtoEUr,MATCH(L882,rngCurrencies,0))/INDEX('Fixed inputs'!$D$81:$D$85,MATCH($C882,'Fixed inputs'!$B$81:$B$85,0)))</f>
        <v/>
      </c>
      <c r="Q882" s="146">
        <f t="shared" ca="1" si="221"/>
        <v>5.329329601351235</v>
      </c>
      <c r="V882" s="32"/>
    </row>
    <row r="883" spans="2:22" x14ac:dyDescent="0.6">
      <c r="B883" s="5">
        <f>INDEX('Fixed inputs'!$I$8:$I$19,MATCH(F883,'Fixed inputs'!$J$8:$J$19,0))</f>
        <v>4</v>
      </c>
      <c r="C883" s="22" t="s">
        <v>64</v>
      </c>
      <c r="D883" s="23" t="s">
        <v>33</v>
      </c>
      <c r="E883" s="23">
        <v>2033</v>
      </c>
      <c r="F883" s="24" t="s">
        <v>127</v>
      </c>
      <c r="G883" s="15" t="s">
        <v>102</v>
      </c>
      <c r="H883" s="5" t="s">
        <v>90</v>
      </c>
      <c r="I883" s="5" t="s">
        <v>65</v>
      </c>
      <c r="J883" s="125">
        <v>7.1946005789371936</v>
      </c>
      <c r="K883" s="15"/>
      <c r="N883" s="38"/>
      <c r="O883" s="31">
        <f ca="1">J883/'Fixed inputs'!$D$85*(1/INDIRECT($H883))</f>
        <v>1.998500160815887</v>
      </c>
      <c r="P883" s="32" t="str">
        <f>IF(L883="","",N883*INDEX(rngFXtoEUr,MATCH(L883,rngCurrencies,0))/INDEX('Fixed inputs'!$D$81:$D$85,MATCH($C883,'Fixed inputs'!$B$81:$B$85,0)))</f>
        <v/>
      </c>
      <c r="Q883" s="146">
        <f t="shared" ca="1" si="221"/>
        <v>1.998500160815887</v>
      </c>
      <c r="V883" s="32"/>
    </row>
    <row r="884" spans="2:22" x14ac:dyDescent="0.6">
      <c r="B884" s="5">
        <f>INDEX('Fixed inputs'!$I$8:$I$19,MATCH(F884,'Fixed inputs'!$J$8:$J$19,0))</f>
        <v>5</v>
      </c>
      <c r="C884" s="22" t="s">
        <v>64</v>
      </c>
      <c r="D884" s="23" t="s">
        <v>33</v>
      </c>
      <c r="E884" s="23">
        <v>2033</v>
      </c>
      <c r="F884" s="24" t="s">
        <v>128</v>
      </c>
      <c r="G884" s="15" t="s">
        <v>102</v>
      </c>
      <c r="H884" s="5" t="s">
        <v>90</v>
      </c>
      <c r="I884" s="5" t="s">
        <v>65</v>
      </c>
      <c r="J884" s="125">
        <v>0.54359049591522091</v>
      </c>
      <c r="K884" s="15"/>
      <c r="N884" s="38"/>
      <c r="O884" s="31">
        <f ca="1">J884/'Fixed inputs'!$D$85*(1/INDIRECT($H884))</f>
        <v>0.15099735997645025</v>
      </c>
      <c r="P884" s="32" t="str">
        <f>IF(L884="","",N884*INDEX(rngFXtoEUr,MATCH(L884,rngCurrencies,0))/INDEX('Fixed inputs'!$D$81:$D$85,MATCH($C884,'Fixed inputs'!$B$81:$B$85,0)))</f>
        <v/>
      </c>
      <c r="Q884" s="146">
        <f t="shared" ca="1" si="221"/>
        <v>0.15099735997645025</v>
      </c>
      <c r="V884" s="32"/>
    </row>
    <row r="885" spans="2:22" x14ac:dyDescent="0.6">
      <c r="B885" s="5">
        <f>INDEX('Fixed inputs'!$I$8:$I$19,MATCH(F885,'Fixed inputs'!$J$8:$J$19,0))</f>
        <v>6</v>
      </c>
      <c r="C885" s="22" t="s">
        <v>64</v>
      </c>
      <c r="D885" s="23" t="s">
        <v>33</v>
      </c>
      <c r="E885" s="23">
        <v>2033</v>
      </c>
      <c r="F885" s="24" t="s">
        <v>129</v>
      </c>
      <c r="G885" s="15" t="s">
        <v>102</v>
      </c>
      <c r="H885" s="5" t="s">
        <v>90</v>
      </c>
      <c r="I885" s="5" t="s">
        <v>65</v>
      </c>
      <c r="J885" s="125">
        <v>0.54359049591522091</v>
      </c>
      <c r="K885" s="15"/>
      <c r="N885" s="38"/>
      <c r="O885" s="31">
        <f ca="1">J885/'Fixed inputs'!$D$85*(1/INDIRECT($H885))</f>
        <v>0.15099735997645025</v>
      </c>
      <c r="P885" s="32" t="str">
        <f>IF(L885="","",N885*INDEX(rngFXtoEUr,MATCH(L885,rngCurrencies,0))/INDEX('Fixed inputs'!$D$81:$D$85,MATCH($C885,'Fixed inputs'!$B$81:$B$85,0)))</f>
        <v/>
      </c>
      <c r="Q885" s="146">
        <f t="shared" ca="1" si="221"/>
        <v>0.15099735997645025</v>
      </c>
      <c r="V885" s="32"/>
    </row>
    <row r="886" spans="2:22" x14ac:dyDescent="0.6">
      <c r="B886" s="5">
        <f>INDEX('Fixed inputs'!$I$8:$I$19,MATCH(F886,'Fixed inputs'!$J$8:$J$19,0))</f>
        <v>7</v>
      </c>
      <c r="C886" s="22" t="s">
        <v>64</v>
      </c>
      <c r="D886" s="23" t="s">
        <v>33</v>
      </c>
      <c r="E886" s="23">
        <v>2033</v>
      </c>
      <c r="F886" s="24" t="s">
        <v>130</v>
      </c>
      <c r="G886" s="15" t="s">
        <v>102</v>
      </c>
      <c r="H886" s="5" t="s">
        <v>90</v>
      </c>
      <c r="I886" s="5" t="s">
        <v>65</v>
      </c>
      <c r="J886" s="125">
        <v>0.54359049591522091</v>
      </c>
      <c r="K886" s="15"/>
      <c r="N886" s="38"/>
      <c r="O886" s="31">
        <f ca="1">J886/'Fixed inputs'!$D$85*(1/INDIRECT($H886))</f>
        <v>0.15099735997645025</v>
      </c>
      <c r="P886" s="32" t="str">
        <f>IF(L886="","",N886*INDEX(rngFXtoEUr,MATCH(L886,rngCurrencies,0))/INDEX('Fixed inputs'!$D$81:$D$85,MATCH($C886,'Fixed inputs'!$B$81:$B$85,0)))</f>
        <v/>
      </c>
      <c r="Q886" s="146">
        <f t="shared" ca="1" si="221"/>
        <v>0.15099735997645025</v>
      </c>
      <c r="V886" s="32"/>
    </row>
    <row r="887" spans="2:22" x14ac:dyDescent="0.6">
      <c r="B887" s="5">
        <f>INDEX('Fixed inputs'!$I$8:$I$19,MATCH(F887,'Fixed inputs'!$J$8:$J$19,0))</f>
        <v>8</v>
      </c>
      <c r="C887" s="22" t="s">
        <v>64</v>
      </c>
      <c r="D887" s="23" t="s">
        <v>33</v>
      </c>
      <c r="E887" s="23">
        <v>2033</v>
      </c>
      <c r="F887" s="24" t="s">
        <v>131</v>
      </c>
      <c r="G887" s="15" t="s">
        <v>102</v>
      </c>
      <c r="H887" s="5" t="s">
        <v>90</v>
      </c>
      <c r="I887" s="5" t="s">
        <v>65</v>
      </c>
      <c r="J887" s="125">
        <v>0.54359049591522091</v>
      </c>
      <c r="K887" s="15"/>
      <c r="N887" s="38"/>
      <c r="O887" s="31">
        <f ca="1">J887/'Fixed inputs'!$D$85*(1/INDIRECT($H887))</f>
        <v>0.15099735997645025</v>
      </c>
      <c r="P887" s="32" t="str">
        <f>IF(L887="","",N887*INDEX(rngFXtoEUr,MATCH(L887,rngCurrencies,0))/INDEX('Fixed inputs'!$D$81:$D$85,MATCH($C887,'Fixed inputs'!$B$81:$B$85,0)))</f>
        <v/>
      </c>
      <c r="Q887" s="146">
        <f t="shared" ca="1" si="221"/>
        <v>0.15099735997645025</v>
      </c>
      <c r="V887" s="32"/>
    </row>
    <row r="888" spans="2:22" x14ac:dyDescent="0.6">
      <c r="B888" s="5">
        <f>INDEX('Fixed inputs'!$I$8:$I$19,MATCH(F888,'Fixed inputs'!$J$8:$J$19,0))</f>
        <v>9</v>
      </c>
      <c r="C888" s="22" t="s">
        <v>64</v>
      </c>
      <c r="D888" s="23" t="s">
        <v>33</v>
      </c>
      <c r="E888" s="23">
        <v>2033</v>
      </c>
      <c r="F888" s="24" t="s">
        <v>132</v>
      </c>
      <c r="G888" s="15" t="s">
        <v>102</v>
      </c>
      <c r="H888" s="5" t="s">
        <v>90</v>
      </c>
      <c r="I888" s="5" t="s">
        <v>65</v>
      </c>
      <c r="J888" s="125">
        <v>0.54359049591522091</v>
      </c>
      <c r="K888" s="15"/>
      <c r="N888" s="38"/>
      <c r="O888" s="31">
        <f ca="1">J888/'Fixed inputs'!$D$85*(1/INDIRECT($H888))</f>
        <v>0.15099735997645025</v>
      </c>
      <c r="P888" s="32" t="str">
        <f>IF(L888="","",N888*INDEX(rngFXtoEUr,MATCH(L888,rngCurrencies,0))/INDEX('Fixed inputs'!$D$81:$D$85,MATCH($C888,'Fixed inputs'!$B$81:$B$85,0)))</f>
        <v/>
      </c>
      <c r="Q888" s="146">
        <f t="shared" ca="1" si="221"/>
        <v>0.15099735997645025</v>
      </c>
      <c r="V888" s="32"/>
    </row>
    <row r="889" spans="2:22" x14ac:dyDescent="0.6">
      <c r="B889" s="5">
        <f>INDEX('Fixed inputs'!$I$8:$I$19,MATCH(F889,'Fixed inputs'!$J$8:$J$19,0))</f>
        <v>10</v>
      </c>
      <c r="C889" s="22" t="s">
        <v>64</v>
      </c>
      <c r="D889" s="23" t="s">
        <v>33</v>
      </c>
      <c r="E889" s="23">
        <v>2033</v>
      </c>
      <c r="F889" s="24" t="s">
        <v>133</v>
      </c>
      <c r="G889" s="15" t="s">
        <v>102</v>
      </c>
      <c r="H889" s="5" t="s">
        <v>90</v>
      </c>
      <c r="I889" s="5" t="s">
        <v>65</v>
      </c>
      <c r="J889" s="125">
        <v>7.1946005789371936</v>
      </c>
      <c r="K889" s="15"/>
      <c r="N889" s="38"/>
      <c r="O889" s="31">
        <f ca="1">J889/'Fixed inputs'!$D$85*(1/INDIRECT($H889))</f>
        <v>1.998500160815887</v>
      </c>
      <c r="P889" s="32" t="str">
        <f>IF(L889="","",N889*INDEX(rngFXtoEUr,MATCH(L889,rngCurrencies,0))/INDEX('Fixed inputs'!$D$81:$D$85,MATCH($C889,'Fixed inputs'!$B$81:$B$85,0)))</f>
        <v/>
      </c>
      <c r="Q889" s="146">
        <f t="shared" ca="1" si="221"/>
        <v>1.998500160815887</v>
      </c>
      <c r="V889" s="32"/>
    </row>
    <row r="890" spans="2:22" x14ac:dyDescent="0.6">
      <c r="B890" s="5">
        <f>INDEX('Fixed inputs'!$I$8:$I$19,MATCH(F890,'Fixed inputs'!$J$8:$J$19,0))</f>
        <v>11</v>
      </c>
      <c r="C890" s="22" t="s">
        <v>64</v>
      </c>
      <c r="D890" s="23" t="s">
        <v>33</v>
      </c>
      <c r="E890" s="23">
        <v>2033</v>
      </c>
      <c r="F890" s="24" t="s">
        <v>134</v>
      </c>
      <c r="G890" s="15" t="s">
        <v>102</v>
      </c>
      <c r="H890" s="5" t="s">
        <v>90</v>
      </c>
      <c r="I890" s="5" t="s">
        <v>65</v>
      </c>
      <c r="J890" s="125">
        <v>7.1946005789371936</v>
      </c>
      <c r="K890" s="15"/>
      <c r="N890" s="38"/>
      <c r="O890" s="31">
        <f ca="1">J890/'Fixed inputs'!$D$85*(1/INDIRECT($H890))</f>
        <v>1.998500160815887</v>
      </c>
      <c r="P890" s="32" t="str">
        <f>IF(L890="","",N890*INDEX(rngFXtoEUr,MATCH(L890,rngCurrencies,0))/INDEX('Fixed inputs'!$D$81:$D$85,MATCH($C890,'Fixed inputs'!$B$81:$B$85,0)))</f>
        <v/>
      </c>
      <c r="Q890" s="146">
        <f t="shared" ca="1" si="221"/>
        <v>1.998500160815887</v>
      </c>
      <c r="V890" s="32"/>
    </row>
    <row r="891" spans="2:22" x14ac:dyDescent="0.6">
      <c r="B891" s="5">
        <f>INDEX('Fixed inputs'!$I$8:$I$19,MATCH(F891,'Fixed inputs'!$J$8:$J$19,0))</f>
        <v>12</v>
      </c>
      <c r="C891" s="25" t="s">
        <v>64</v>
      </c>
      <c r="D891" s="20" t="s">
        <v>33</v>
      </c>
      <c r="E891" s="20">
        <v>2033</v>
      </c>
      <c r="F891" s="26" t="s">
        <v>135</v>
      </c>
      <c r="G891" s="12" t="s">
        <v>102</v>
      </c>
      <c r="H891" s="16" t="s">
        <v>90</v>
      </c>
      <c r="I891" s="16" t="s">
        <v>65</v>
      </c>
      <c r="J891" s="126">
        <v>12.790391043242966</v>
      </c>
      <c r="K891" s="12"/>
      <c r="L891" s="16"/>
      <c r="M891" s="16"/>
      <c r="N891" s="39"/>
      <c r="O891" s="34">
        <f ca="1">J891/'Fixed inputs'!$D$85*(1/INDIRECT($H891))</f>
        <v>3.5528864009008236</v>
      </c>
      <c r="P891" s="21" t="str">
        <f>IF(L891="","",N891*INDEX(rngFXtoEUr,MATCH(L891,rngCurrencies,0))/INDEX('Fixed inputs'!$D$81:$D$85,MATCH($C891,'Fixed inputs'!$B$81:$B$85,0)))</f>
        <v/>
      </c>
      <c r="Q891" s="147">
        <f t="shared" ca="1" si="221"/>
        <v>3.5528864009008236</v>
      </c>
      <c r="V891" s="32"/>
    </row>
    <row r="892" spans="2:22" x14ac:dyDescent="0.6">
      <c r="B892" s="5">
        <f>INDEX('Fixed inputs'!$I$8:$I$19,MATCH(F892,'Fixed inputs'!$J$8:$J$19,0))</f>
        <v>1</v>
      </c>
      <c r="C892" s="22" t="s">
        <v>64</v>
      </c>
      <c r="D892" s="23" t="s">
        <v>50</v>
      </c>
      <c r="E892" s="23">
        <v>2017</v>
      </c>
      <c r="F892" s="24" t="s">
        <v>124</v>
      </c>
      <c r="G892" s="15" t="s">
        <v>136</v>
      </c>
      <c r="H892" s="5" t="s">
        <v>89</v>
      </c>
      <c r="I892" s="5" t="s">
        <v>65</v>
      </c>
      <c r="J892" s="125">
        <v>5.0838000000000001</v>
      </c>
      <c r="K892" s="15"/>
      <c r="N892" s="38"/>
      <c r="O892" s="31">
        <f ca="1">J892/'Fixed inputs'!$D$85*(1/INDIRECT($H892))</f>
        <v>1.6613725490196078</v>
      </c>
      <c r="P892" s="32" t="str">
        <f>IF(L892="","",N892*INDEX(rngFXtoEUr,MATCH(L892,rngCurrencies,0))/INDEX('Fixed inputs'!$D$81:$D$85,MATCH($C892,'Fixed inputs'!$B$81:$B$85,0)))</f>
        <v/>
      </c>
      <c r="Q892" s="146">
        <f t="shared" ca="1" si="221"/>
        <v>1.6613725490196078</v>
      </c>
      <c r="R892" s="8"/>
      <c r="V892" s="32"/>
    </row>
    <row r="893" spans="2:22" x14ac:dyDescent="0.6">
      <c r="B893" s="5">
        <f>INDEX('Fixed inputs'!$I$8:$I$19,MATCH(F893,'Fixed inputs'!$J$8:$J$19,0))</f>
        <v>2</v>
      </c>
      <c r="C893" s="22" t="s">
        <v>64</v>
      </c>
      <c r="D893" s="23" t="s">
        <v>50</v>
      </c>
      <c r="E893" s="23">
        <v>2017</v>
      </c>
      <c r="F893" s="24" t="s">
        <v>125</v>
      </c>
      <c r="G893" s="15" t="s">
        <v>136</v>
      </c>
      <c r="H893" s="5" t="s">
        <v>89</v>
      </c>
      <c r="I893" s="5" t="s">
        <v>65</v>
      </c>
      <c r="J893" s="125">
        <v>5.7942</v>
      </c>
      <c r="K893" s="15"/>
      <c r="N893" s="38"/>
      <c r="O893" s="31">
        <f ca="1">J893/'Fixed inputs'!$D$85*(1/INDIRECT($H893))</f>
        <v>1.8935294117647059</v>
      </c>
      <c r="P893" s="32" t="str">
        <f>IF(L893="","",N893*INDEX(rngFXtoEUr,MATCH(L893,rngCurrencies,0))/INDEX('Fixed inputs'!$D$81:$D$85,MATCH($C893,'Fixed inputs'!$B$81:$B$85,0)))</f>
        <v/>
      </c>
      <c r="Q893" s="146">
        <f t="shared" ca="1" si="221"/>
        <v>1.8935294117647059</v>
      </c>
      <c r="R893" s="8"/>
      <c r="V893" s="32"/>
    </row>
    <row r="894" spans="2:22" x14ac:dyDescent="0.6">
      <c r="B894" s="5">
        <f>INDEX('Fixed inputs'!$I$8:$I$19,MATCH(F894,'Fixed inputs'!$J$8:$J$19,0))</f>
        <v>3</v>
      </c>
      <c r="C894" s="22" t="s">
        <v>64</v>
      </c>
      <c r="D894" s="23" t="s">
        <v>50</v>
      </c>
      <c r="E894" s="23">
        <v>2017</v>
      </c>
      <c r="F894" s="24" t="s">
        <v>126</v>
      </c>
      <c r="G894" s="15" t="s">
        <v>136</v>
      </c>
      <c r="H894" s="5" t="s">
        <v>89</v>
      </c>
      <c r="I894" s="5" t="s">
        <v>65</v>
      </c>
      <c r="J894" s="125">
        <v>4.3401000000000005</v>
      </c>
      <c r="K894" s="15"/>
      <c r="N894" s="38"/>
      <c r="O894" s="31">
        <f ca="1">J894/'Fixed inputs'!$D$85*(1/INDIRECT($H894))</f>
        <v>1.4183333333333334</v>
      </c>
      <c r="P894" s="32" t="str">
        <f>IF(L894="","",N894*INDEX(rngFXtoEUr,MATCH(L894,rngCurrencies,0))/INDEX('Fixed inputs'!$D$81:$D$85,MATCH($C894,'Fixed inputs'!$B$81:$B$85,0)))</f>
        <v/>
      </c>
      <c r="Q894" s="146">
        <f t="shared" ca="1" si="221"/>
        <v>1.4183333333333334</v>
      </c>
      <c r="R894" s="8"/>
      <c r="V894" s="32"/>
    </row>
    <row r="895" spans="2:22" x14ac:dyDescent="0.6">
      <c r="B895" s="5">
        <f>INDEX('Fixed inputs'!$I$8:$I$19,MATCH(F895,'Fixed inputs'!$J$8:$J$19,0))</f>
        <v>4</v>
      </c>
      <c r="C895" s="22" t="s">
        <v>64</v>
      </c>
      <c r="D895" s="23" t="s">
        <v>50</v>
      </c>
      <c r="E895" s="23">
        <v>2017</v>
      </c>
      <c r="F895" s="24" t="s">
        <v>127</v>
      </c>
      <c r="G895" s="15" t="s">
        <v>136</v>
      </c>
      <c r="H895" s="5" t="s">
        <v>89</v>
      </c>
      <c r="I895" s="5" t="s">
        <v>65</v>
      </c>
      <c r="J895" s="125">
        <v>1.6316999999999999</v>
      </c>
      <c r="K895" s="15"/>
      <c r="N895" s="38"/>
      <c r="O895" s="31">
        <f ca="1">J895/'Fixed inputs'!$D$85*(1/INDIRECT($H895))</f>
        <v>0.53323529411764703</v>
      </c>
      <c r="P895" s="32" t="str">
        <f>IF(L895="","",N895*INDEX(rngFXtoEUr,MATCH(L895,rngCurrencies,0))/INDEX('Fixed inputs'!$D$81:$D$85,MATCH($C895,'Fixed inputs'!$B$81:$B$85,0)))</f>
        <v/>
      </c>
      <c r="Q895" s="146">
        <f t="shared" ca="1" si="221"/>
        <v>0.53323529411764703</v>
      </c>
      <c r="R895" s="8"/>
      <c r="V895" s="32"/>
    </row>
    <row r="896" spans="2:22" x14ac:dyDescent="0.6">
      <c r="B896" s="5">
        <f>INDEX('Fixed inputs'!$I$8:$I$19,MATCH(F896,'Fixed inputs'!$J$8:$J$19,0))</f>
        <v>5</v>
      </c>
      <c r="C896" s="22" t="s">
        <v>64</v>
      </c>
      <c r="D896" s="23" t="s">
        <v>50</v>
      </c>
      <c r="E896" s="23">
        <v>2017</v>
      </c>
      <c r="F896" s="24" t="s">
        <v>128</v>
      </c>
      <c r="G896" s="15" t="s">
        <v>136</v>
      </c>
      <c r="H896" s="5" t="s">
        <v>89</v>
      </c>
      <c r="I896" s="5" t="s">
        <v>65</v>
      </c>
      <c r="J896" s="125">
        <v>0.12210000000000001</v>
      </c>
      <c r="K896" s="15"/>
      <c r="N896" s="38"/>
      <c r="O896" s="31">
        <f ca="1">J896/'Fixed inputs'!$D$85*(1/INDIRECT($H896))</f>
        <v>3.9901960784313732E-2</v>
      </c>
      <c r="P896" s="32" t="str">
        <f>IF(L896="","",N896*INDEX(rngFXtoEUr,MATCH(L896,rngCurrencies,0))/INDEX('Fixed inputs'!$D$81:$D$85,MATCH($C896,'Fixed inputs'!$B$81:$B$85,0)))</f>
        <v/>
      </c>
      <c r="Q896" s="146">
        <f t="shared" ca="1" si="221"/>
        <v>3.9901960784313732E-2</v>
      </c>
      <c r="R896" s="8"/>
      <c r="V896" s="32"/>
    </row>
    <row r="897" spans="2:22" x14ac:dyDescent="0.6">
      <c r="B897" s="5">
        <f>INDEX('Fixed inputs'!$I$8:$I$19,MATCH(F897,'Fixed inputs'!$J$8:$J$19,0))</f>
        <v>6</v>
      </c>
      <c r="C897" s="22" t="s">
        <v>64</v>
      </c>
      <c r="D897" s="23" t="s">
        <v>50</v>
      </c>
      <c r="E897" s="23">
        <v>2017</v>
      </c>
      <c r="F897" s="24" t="s">
        <v>129</v>
      </c>
      <c r="G897" s="15" t="s">
        <v>136</v>
      </c>
      <c r="H897" s="5" t="s">
        <v>89</v>
      </c>
      <c r="I897" s="5" t="s">
        <v>65</v>
      </c>
      <c r="J897" s="125">
        <v>0.12210000000000001</v>
      </c>
      <c r="K897" s="15"/>
      <c r="N897" s="38"/>
      <c r="O897" s="31">
        <f ca="1">J897/'Fixed inputs'!$D$85*(1/INDIRECT($H897))</f>
        <v>3.9901960784313732E-2</v>
      </c>
      <c r="P897" s="32" t="str">
        <f>IF(L897="","",N897*INDEX(rngFXtoEUr,MATCH(L897,rngCurrencies,0))/INDEX('Fixed inputs'!$D$81:$D$85,MATCH($C897,'Fixed inputs'!$B$81:$B$85,0)))</f>
        <v/>
      </c>
      <c r="Q897" s="146">
        <f t="shared" ca="1" si="221"/>
        <v>3.9901960784313732E-2</v>
      </c>
      <c r="R897" s="8"/>
      <c r="V897" s="32"/>
    </row>
    <row r="898" spans="2:22" x14ac:dyDescent="0.6">
      <c r="B898" s="5">
        <f>INDEX('Fixed inputs'!$I$8:$I$19,MATCH(F898,'Fixed inputs'!$J$8:$J$19,0))</f>
        <v>7</v>
      </c>
      <c r="C898" s="22" t="s">
        <v>64</v>
      </c>
      <c r="D898" s="23" t="s">
        <v>50</v>
      </c>
      <c r="E898" s="23">
        <v>2017</v>
      </c>
      <c r="F898" s="24" t="s">
        <v>130</v>
      </c>
      <c r="G898" s="15" t="s">
        <v>136</v>
      </c>
      <c r="H898" s="5" t="s">
        <v>89</v>
      </c>
      <c r="I898" s="5" t="s">
        <v>65</v>
      </c>
      <c r="J898" s="125">
        <v>0.12210000000000001</v>
      </c>
      <c r="K898" s="15"/>
      <c r="N898" s="38"/>
      <c r="O898" s="31">
        <f ca="1">J898/'Fixed inputs'!$D$85*(1/INDIRECT($H898))</f>
        <v>3.9901960784313732E-2</v>
      </c>
      <c r="P898" s="32" t="str">
        <f>IF(L898="","",N898*INDEX(rngFXtoEUr,MATCH(L898,rngCurrencies,0))/INDEX('Fixed inputs'!$D$81:$D$85,MATCH($C898,'Fixed inputs'!$B$81:$B$85,0)))</f>
        <v/>
      </c>
      <c r="Q898" s="146">
        <f t="shared" ca="1" si="221"/>
        <v>3.9901960784313732E-2</v>
      </c>
      <c r="R898" s="8"/>
      <c r="V898" s="32"/>
    </row>
    <row r="899" spans="2:22" x14ac:dyDescent="0.6">
      <c r="B899" s="5">
        <f>INDEX('Fixed inputs'!$I$8:$I$19,MATCH(F899,'Fixed inputs'!$J$8:$J$19,0))</f>
        <v>8</v>
      </c>
      <c r="C899" s="22" t="s">
        <v>64</v>
      </c>
      <c r="D899" s="23" t="s">
        <v>50</v>
      </c>
      <c r="E899" s="23">
        <v>2017</v>
      </c>
      <c r="F899" s="24" t="s">
        <v>131</v>
      </c>
      <c r="G899" s="15" t="s">
        <v>136</v>
      </c>
      <c r="H899" s="5" t="s">
        <v>89</v>
      </c>
      <c r="I899" s="5" t="s">
        <v>65</v>
      </c>
      <c r="J899" s="125">
        <v>0.12210000000000001</v>
      </c>
      <c r="K899" s="15"/>
      <c r="N899" s="38"/>
      <c r="O899" s="31">
        <f ca="1">J899/'Fixed inputs'!$D$85*(1/INDIRECT($H899))</f>
        <v>3.9901960784313732E-2</v>
      </c>
      <c r="P899" s="32" t="str">
        <f>IF(L899="","",N899*INDEX(rngFXtoEUr,MATCH(L899,rngCurrencies,0))/INDEX('Fixed inputs'!$D$81:$D$85,MATCH($C899,'Fixed inputs'!$B$81:$B$85,0)))</f>
        <v/>
      </c>
      <c r="Q899" s="146">
        <f t="shared" ca="1" si="221"/>
        <v>3.9901960784313732E-2</v>
      </c>
      <c r="R899" s="8"/>
      <c r="V899" s="32"/>
    </row>
    <row r="900" spans="2:22" x14ac:dyDescent="0.6">
      <c r="B900" s="5">
        <f>INDEX('Fixed inputs'!$I$8:$I$19,MATCH(F900,'Fixed inputs'!$J$8:$J$19,0))</f>
        <v>9</v>
      </c>
      <c r="C900" s="22" t="s">
        <v>64</v>
      </c>
      <c r="D900" s="23" t="s">
        <v>50</v>
      </c>
      <c r="E900" s="23">
        <v>2017</v>
      </c>
      <c r="F900" s="24" t="s">
        <v>132</v>
      </c>
      <c r="G900" s="15" t="s">
        <v>136</v>
      </c>
      <c r="H900" s="5" t="s">
        <v>89</v>
      </c>
      <c r="I900" s="5" t="s">
        <v>65</v>
      </c>
      <c r="J900" s="125">
        <v>0.12210000000000001</v>
      </c>
      <c r="K900" s="15"/>
      <c r="N900" s="38"/>
      <c r="O900" s="31">
        <f ca="1">J900/'Fixed inputs'!$D$85*(1/INDIRECT($H900))</f>
        <v>3.9901960784313732E-2</v>
      </c>
      <c r="P900" s="32" t="str">
        <f>IF(L900="","",N900*INDEX(rngFXtoEUr,MATCH(L900,rngCurrencies,0))/INDEX('Fixed inputs'!$D$81:$D$85,MATCH($C900,'Fixed inputs'!$B$81:$B$85,0)))</f>
        <v/>
      </c>
      <c r="Q900" s="146">
        <f t="shared" ca="1" si="221"/>
        <v>3.9901960784313732E-2</v>
      </c>
      <c r="R900" s="8"/>
      <c r="V900" s="32"/>
    </row>
    <row r="901" spans="2:22" x14ac:dyDescent="0.6">
      <c r="B901" s="5">
        <f>INDEX('Fixed inputs'!$I$8:$I$19,MATCH(F901,'Fixed inputs'!$J$8:$J$19,0))</f>
        <v>10</v>
      </c>
      <c r="C901" s="22" t="s">
        <v>64</v>
      </c>
      <c r="D901" s="23" t="s">
        <v>50</v>
      </c>
      <c r="E901" s="23">
        <v>2017</v>
      </c>
      <c r="F901" s="24" t="s">
        <v>133</v>
      </c>
      <c r="G901" s="15" t="s">
        <v>136</v>
      </c>
      <c r="H901" s="5" t="s">
        <v>89</v>
      </c>
      <c r="I901" s="5" t="s">
        <v>65</v>
      </c>
      <c r="J901" s="125">
        <v>1.6316999999999999</v>
      </c>
      <c r="K901" s="15"/>
      <c r="N901" s="38"/>
      <c r="O901" s="31">
        <f ca="1">J901/'Fixed inputs'!$D$85*(1/INDIRECT($H901))</f>
        <v>0.53323529411764703</v>
      </c>
      <c r="P901" s="32" t="str">
        <f>IF(L901="","",N901*INDEX(rngFXtoEUr,MATCH(L901,rngCurrencies,0))/INDEX('Fixed inputs'!$D$81:$D$85,MATCH($C901,'Fixed inputs'!$B$81:$B$85,0)))</f>
        <v/>
      </c>
      <c r="Q901" s="146">
        <f t="shared" ca="1" si="221"/>
        <v>0.53323529411764703</v>
      </c>
      <c r="R901" s="8"/>
      <c r="V901" s="32"/>
    </row>
    <row r="902" spans="2:22" x14ac:dyDescent="0.6">
      <c r="B902" s="5">
        <f>INDEX('Fixed inputs'!$I$8:$I$19,MATCH(F902,'Fixed inputs'!$J$8:$J$19,0))</f>
        <v>11</v>
      </c>
      <c r="C902" s="22" t="s">
        <v>64</v>
      </c>
      <c r="D902" s="23" t="s">
        <v>50</v>
      </c>
      <c r="E902" s="23">
        <v>2017</v>
      </c>
      <c r="F902" s="24" t="s">
        <v>134</v>
      </c>
      <c r="G902" s="15" t="s">
        <v>136</v>
      </c>
      <c r="H902" s="5" t="s">
        <v>89</v>
      </c>
      <c r="I902" s="5" t="s">
        <v>65</v>
      </c>
      <c r="J902" s="125">
        <v>1.6316999999999999</v>
      </c>
      <c r="K902" s="15"/>
      <c r="N902" s="38"/>
      <c r="O902" s="31">
        <f ca="1">J902/'Fixed inputs'!$D$85*(1/INDIRECT($H902))</f>
        <v>0.53323529411764703</v>
      </c>
      <c r="P902" s="32" t="str">
        <f>IF(L902="","",N902*INDEX(rngFXtoEUr,MATCH(L902,rngCurrencies,0))/INDEX('Fixed inputs'!$D$81:$D$85,MATCH($C902,'Fixed inputs'!$B$81:$B$85,0)))</f>
        <v/>
      </c>
      <c r="Q902" s="146">
        <f t="shared" ca="1" si="221"/>
        <v>0.53323529411764703</v>
      </c>
      <c r="R902" s="8"/>
      <c r="V902" s="32"/>
    </row>
    <row r="903" spans="2:22" x14ac:dyDescent="0.6">
      <c r="B903" s="5">
        <f>INDEX('Fixed inputs'!$I$8:$I$19,MATCH(F903,'Fixed inputs'!$J$8:$J$19,0))</f>
        <v>12</v>
      </c>
      <c r="C903" s="22" t="s">
        <v>64</v>
      </c>
      <c r="D903" s="23" t="s">
        <v>50</v>
      </c>
      <c r="E903" s="23">
        <v>2017</v>
      </c>
      <c r="F903" s="24" t="s">
        <v>135</v>
      </c>
      <c r="G903" s="15" t="s">
        <v>136</v>
      </c>
      <c r="H903" s="5" t="s">
        <v>89</v>
      </c>
      <c r="I903" s="5" t="s">
        <v>65</v>
      </c>
      <c r="J903" s="125">
        <v>2.9081999999999999</v>
      </c>
      <c r="K903" s="15"/>
      <c r="N903" s="38"/>
      <c r="O903" s="31">
        <f ca="1">J903/'Fixed inputs'!$D$85*(1/INDIRECT($H903))</f>
        <v>0.95039215686274503</v>
      </c>
      <c r="P903" s="32" t="str">
        <f>IF(L903="","",N903*INDEX(rngFXtoEUr,MATCH(L903,rngCurrencies,0))/INDEX('Fixed inputs'!$D$81:$D$85,MATCH($C903,'Fixed inputs'!$B$81:$B$85,0)))</f>
        <v/>
      </c>
      <c r="Q903" s="146">
        <f t="shared" ref="Q903:Q966" ca="1" si="222">SUM(O903,P903)*IF(AND(D903="GB",C903="Gas",NOT(include_GB_GAS_transport)),0,1)</f>
        <v>0.95039215686274503</v>
      </c>
      <c r="R903" s="8"/>
      <c r="V903" s="32"/>
    </row>
    <row r="904" spans="2:22" x14ac:dyDescent="0.6">
      <c r="B904" s="5">
        <f>INDEX('Fixed inputs'!$I$8:$I$19,MATCH(F904,'Fixed inputs'!$J$8:$J$19,0))</f>
        <v>1</v>
      </c>
      <c r="C904" s="22" t="s">
        <v>64</v>
      </c>
      <c r="D904" s="23" t="s">
        <v>50</v>
      </c>
      <c r="E904" s="23">
        <v>2018</v>
      </c>
      <c r="F904" s="24" t="s">
        <v>124</v>
      </c>
      <c r="G904" s="15" t="s">
        <v>136</v>
      </c>
      <c r="H904" s="5" t="s">
        <v>89</v>
      </c>
      <c r="I904" s="5" t="s">
        <v>65</v>
      </c>
      <c r="J904" s="125">
        <v>5.0838000000000001</v>
      </c>
      <c r="K904" s="15"/>
      <c r="N904" s="38"/>
      <c r="O904" s="31">
        <f ca="1">J904/'Fixed inputs'!$D$85*(1/INDIRECT($H904))</f>
        <v>1.6613725490196078</v>
      </c>
      <c r="P904" s="32" t="str">
        <f>IF(L904="","",N904*INDEX(rngFXtoEUr,MATCH(L904,rngCurrencies,0))/INDEX('Fixed inputs'!$D$81:$D$85,MATCH($C904,'Fixed inputs'!$B$81:$B$85,0)))</f>
        <v/>
      </c>
      <c r="Q904" s="146">
        <f t="shared" ca="1" si="222"/>
        <v>1.6613725490196078</v>
      </c>
      <c r="R904" s="8"/>
      <c r="V904" s="32"/>
    </row>
    <row r="905" spans="2:22" x14ac:dyDescent="0.6">
      <c r="B905" s="5">
        <f>INDEX('Fixed inputs'!$I$8:$I$19,MATCH(F905,'Fixed inputs'!$J$8:$J$19,0))</f>
        <v>2</v>
      </c>
      <c r="C905" s="22" t="s">
        <v>64</v>
      </c>
      <c r="D905" s="23" t="s">
        <v>50</v>
      </c>
      <c r="E905" s="23">
        <v>2018</v>
      </c>
      <c r="F905" s="24" t="s">
        <v>125</v>
      </c>
      <c r="G905" s="15" t="s">
        <v>136</v>
      </c>
      <c r="H905" s="5" t="s">
        <v>89</v>
      </c>
      <c r="I905" s="5" t="s">
        <v>65</v>
      </c>
      <c r="J905" s="125">
        <v>5.7942</v>
      </c>
      <c r="K905" s="15"/>
      <c r="N905" s="38"/>
      <c r="O905" s="31">
        <f ca="1">J905/'Fixed inputs'!$D$85*(1/INDIRECT($H905))</f>
        <v>1.8935294117647059</v>
      </c>
      <c r="P905" s="32" t="str">
        <f>IF(L905="","",N905*INDEX(rngFXtoEUr,MATCH(L905,rngCurrencies,0))/INDEX('Fixed inputs'!$D$81:$D$85,MATCH($C905,'Fixed inputs'!$B$81:$B$85,0)))</f>
        <v/>
      </c>
      <c r="Q905" s="146">
        <f t="shared" ca="1" si="222"/>
        <v>1.8935294117647059</v>
      </c>
      <c r="R905" s="8"/>
      <c r="V905" s="32"/>
    </row>
    <row r="906" spans="2:22" x14ac:dyDescent="0.6">
      <c r="B906" s="5">
        <f>INDEX('Fixed inputs'!$I$8:$I$19,MATCH(F906,'Fixed inputs'!$J$8:$J$19,0))</f>
        <v>3</v>
      </c>
      <c r="C906" s="22" t="s">
        <v>64</v>
      </c>
      <c r="D906" s="23" t="s">
        <v>50</v>
      </c>
      <c r="E906" s="23">
        <v>2018</v>
      </c>
      <c r="F906" s="24" t="s">
        <v>126</v>
      </c>
      <c r="G906" s="15" t="s">
        <v>136</v>
      </c>
      <c r="H906" s="5" t="s">
        <v>89</v>
      </c>
      <c r="I906" s="5" t="s">
        <v>65</v>
      </c>
      <c r="J906" s="125">
        <v>4.3401000000000005</v>
      </c>
      <c r="K906" s="15"/>
      <c r="N906" s="38"/>
      <c r="O906" s="31">
        <f ca="1">J906/'Fixed inputs'!$D$85*(1/INDIRECT($H906))</f>
        <v>1.4183333333333334</v>
      </c>
      <c r="P906" s="32" t="str">
        <f>IF(L906="","",N906*INDEX(rngFXtoEUr,MATCH(L906,rngCurrencies,0))/INDEX('Fixed inputs'!$D$81:$D$85,MATCH($C906,'Fixed inputs'!$B$81:$B$85,0)))</f>
        <v/>
      </c>
      <c r="Q906" s="146">
        <f t="shared" ca="1" si="222"/>
        <v>1.4183333333333334</v>
      </c>
      <c r="R906" s="8"/>
      <c r="V906" s="32"/>
    </row>
    <row r="907" spans="2:22" x14ac:dyDescent="0.6">
      <c r="B907" s="5">
        <f>INDEX('Fixed inputs'!$I$8:$I$19,MATCH(F907,'Fixed inputs'!$J$8:$J$19,0))</f>
        <v>4</v>
      </c>
      <c r="C907" s="22" t="s">
        <v>64</v>
      </c>
      <c r="D907" s="23" t="s">
        <v>50</v>
      </c>
      <c r="E907" s="23">
        <v>2018</v>
      </c>
      <c r="F907" s="24" t="s">
        <v>127</v>
      </c>
      <c r="G907" s="15" t="s">
        <v>136</v>
      </c>
      <c r="H907" s="5" t="s">
        <v>89</v>
      </c>
      <c r="I907" s="5" t="s">
        <v>65</v>
      </c>
      <c r="J907" s="125">
        <v>1.6316999999999999</v>
      </c>
      <c r="K907" s="15"/>
      <c r="N907" s="38"/>
      <c r="O907" s="31">
        <f ca="1">J907/'Fixed inputs'!$D$85*(1/INDIRECT($H907))</f>
        <v>0.53323529411764703</v>
      </c>
      <c r="P907" s="32" t="str">
        <f>IF(L907="","",N907*INDEX(rngFXtoEUr,MATCH(L907,rngCurrencies,0))/INDEX('Fixed inputs'!$D$81:$D$85,MATCH($C907,'Fixed inputs'!$B$81:$B$85,0)))</f>
        <v/>
      </c>
      <c r="Q907" s="146">
        <f t="shared" ca="1" si="222"/>
        <v>0.53323529411764703</v>
      </c>
      <c r="R907" s="8"/>
      <c r="V907" s="32"/>
    </row>
    <row r="908" spans="2:22" x14ac:dyDescent="0.6">
      <c r="B908" s="5">
        <f>INDEX('Fixed inputs'!$I$8:$I$19,MATCH(F908,'Fixed inputs'!$J$8:$J$19,0))</f>
        <v>5</v>
      </c>
      <c r="C908" s="22" t="s">
        <v>64</v>
      </c>
      <c r="D908" s="23" t="s">
        <v>50</v>
      </c>
      <c r="E908" s="23">
        <v>2018</v>
      </c>
      <c r="F908" s="24" t="s">
        <v>128</v>
      </c>
      <c r="G908" s="15" t="s">
        <v>136</v>
      </c>
      <c r="H908" s="5" t="s">
        <v>89</v>
      </c>
      <c r="I908" s="5" t="s">
        <v>65</v>
      </c>
      <c r="J908" s="125">
        <v>0.12210000000000001</v>
      </c>
      <c r="K908" s="15"/>
      <c r="N908" s="38"/>
      <c r="O908" s="31">
        <f ca="1">J908/'Fixed inputs'!$D$85*(1/INDIRECT($H908))</f>
        <v>3.9901960784313732E-2</v>
      </c>
      <c r="P908" s="32" t="str">
        <f>IF(L908="","",N908*INDEX(rngFXtoEUr,MATCH(L908,rngCurrencies,0))/INDEX('Fixed inputs'!$D$81:$D$85,MATCH($C908,'Fixed inputs'!$B$81:$B$85,0)))</f>
        <v/>
      </c>
      <c r="Q908" s="146">
        <f t="shared" ca="1" si="222"/>
        <v>3.9901960784313732E-2</v>
      </c>
      <c r="R908" s="8"/>
      <c r="V908" s="32"/>
    </row>
    <row r="909" spans="2:22" x14ac:dyDescent="0.6">
      <c r="B909" s="5">
        <f>INDEX('Fixed inputs'!$I$8:$I$19,MATCH(F909,'Fixed inputs'!$J$8:$J$19,0))</f>
        <v>6</v>
      </c>
      <c r="C909" s="22" t="s">
        <v>64</v>
      </c>
      <c r="D909" s="23" t="s">
        <v>50</v>
      </c>
      <c r="E909" s="23">
        <v>2018</v>
      </c>
      <c r="F909" s="24" t="s">
        <v>129</v>
      </c>
      <c r="G909" s="15" t="s">
        <v>136</v>
      </c>
      <c r="H909" s="5" t="s">
        <v>89</v>
      </c>
      <c r="I909" s="5" t="s">
        <v>65</v>
      </c>
      <c r="J909" s="125">
        <v>0.12210000000000001</v>
      </c>
      <c r="K909" s="15"/>
      <c r="N909" s="38"/>
      <c r="O909" s="31">
        <f ca="1">J909/'Fixed inputs'!$D$85*(1/INDIRECT($H909))</f>
        <v>3.9901960784313732E-2</v>
      </c>
      <c r="P909" s="32" t="str">
        <f>IF(L909="","",N909*INDEX(rngFXtoEUr,MATCH(L909,rngCurrencies,0))/INDEX('Fixed inputs'!$D$81:$D$85,MATCH($C909,'Fixed inputs'!$B$81:$B$85,0)))</f>
        <v/>
      </c>
      <c r="Q909" s="146">
        <f t="shared" ca="1" si="222"/>
        <v>3.9901960784313732E-2</v>
      </c>
      <c r="R909" s="8"/>
      <c r="V909" s="32"/>
    </row>
    <row r="910" spans="2:22" x14ac:dyDescent="0.6">
      <c r="B910" s="5">
        <f>INDEX('Fixed inputs'!$I$8:$I$19,MATCH(F910,'Fixed inputs'!$J$8:$J$19,0))</f>
        <v>7</v>
      </c>
      <c r="C910" s="22" t="s">
        <v>64</v>
      </c>
      <c r="D910" s="23" t="s">
        <v>50</v>
      </c>
      <c r="E910" s="23">
        <v>2018</v>
      </c>
      <c r="F910" s="24" t="s">
        <v>130</v>
      </c>
      <c r="G910" s="15" t="s">
        <v>136</v>
      </c>
      <c r="H910" s="5" t="s">
        <v>89</v>
      </c>
      <c r="I910" s="5" t="s">
        <v>65</v>
      </c>
      <c r="J910" s="125">
        <v>0.12210000000000001</v>
      </c>
      <c r="K910" s="15"/>
      <c r="N910" s="38"/>
      <c r="O910" s="31">
        <f ca="1">J910/'Fixed inputs'!$D$85*(1/INDIRECT($H910))</f>
        <v>3.9901960784313732E-2</v>
      </c>
      <c r="P910" s="32" t="str">
        <f>IF(L910="","",N910*INDEX(rngFXtoEUr,MATCH(L910,rngCurrencies,0))/INDEX('Fixed inputs'!$D$81:$D$85,MATCH($C910,'Fixed inputs'!$B$81:$B$85,0)))</f>
        <v/>
      </c>
      <c r="Q910" s="146">
        <f t="shared" ca="1" si="222"/>
        <v>3.9901960784313732E-2</v>
      </c>
      <c r="R910" s="8"/>
      <c r="V910" s="32"/>
    </row>
    <row r="911" spans="2:22" x14ac:dyDescent="0.6">
      <c r="B911" s="5">
        <f>INDEX('Fixed inputs'!$I$8:$I$19,MATCH(F911,'Fixed inputs'!$J$8:$J$19,0))</f>
        <v>8</v>
      </c>
      <c r="C911" s="22" t="s">
        <v>64</v>
      </c>
      <c r="D911" s="23" t="s">
        <v>50</v>
      </c>
      <c r="E911" s="23">
        <v>2018</v>
      </c>
      <c r="F911" s="24" t="s">
        <v>131</v>
      </c>
      <c r="G911" s="15" t="s">
        <v>136</v>
      </c>
      <c r="H911" s="5" t="s">
        <v>89</v>
      </c>
      <c r="I911" s="5" t="s">
        <v>65</v>
      </c>
      <c r="J911" s="125">
        <v>0.12210000000000001</v>
      </c>
      <c r="K911" s="15"/>
      <c r="N911" s="38"/>
      <c r="O911" s="31">
        <f ca="1">J911/'Fixed inputs'!$D$85*(1/INDIRECT($H911))</f>
        <v>3.9901960784313732E-2</v>
      </c>
      <c r="P911" s="32" t="str">
        <f>IF(L911="","",N911*INDEX(rngFXtoEUr,MATCH(L911,rngCurrencies,0))/INDEX('Fixed inputs'!$D$81:$D$85,MATCH($C911,'Fixed inputs'!$B$81:$B$85,0)))</f>
        <v/>
      </c>
      <c r="Q911" s="146">
        <f t="shared" ca="1" si="222"/>
        <v>3.9901960784313732E-2</v>
      </c>
      <c r="R911" s="8"/>
      <c r="V911" s="32"/>
    </row>
    <row r="912" spans="2:22" x14ac:dyDescent="0.6">
      <c r="B912" s="5">
        <f>INDEX('Fixed inputs'!$I$8:$I$19,MATCH(F912,'Fixed inputs'!$J$8:$J$19,0))</f>
        <v>9</v>
      </c>
      <c r="C912" s="22" t="s">
        <v>64</v>
      </c>
      <c r="D912" s="23" t="s">
        <v>50</v>
      </c>
      <c r="E912" s="23">
        <v>2018</v>
      </c>
      <c r="F912" s="24" t="s">
        <v>132</v>
      </c>
      <c r="G912" s="15" t="s">
        <v>136</v>
      </c>
      <c r="H912" s="5" t="s">
        <v>89</v>
      </c>
      <c r="I912" s="5" t="s">
        <v>65</v>
      </c>
      <c r="J912" s="125">
        <v>0.12210000000000001</v>
      </c>
      <c r="K912" s="15"/>
      <c r="N912" s="38"/>
      <c r="O912" s="31">
        <f ca="1">J912/'Fixed inputs'!$D$85*(1/INDIRECT($H912))</f>
        <v>3.9901960784313732E-2</v>
      </c>
      <c r="P912" s="32" t="str">
        <f>IF(L912="","",N912*INDEX(rngFXtoEUr,MATCH(L912,rngCurrencies,0))/INDEX('Fixed inputs'!$D$81:$D$85,MATCH($C912,'Fixed inputs'!$B$81:$B$85,0)))</f>
        <v/>
      </c>
      <c r="Q912" s="146">
        <f t="shared" ca="1" si="222"/>
        <v>3.9901960784313732E-2</v>
      </c>
      <c r="R912" s="8"/>
      <c r="V912" s="32"/>
    </row>
    <row r="913" spans="2:22" x14ac:dyDescent="0.6">
      <c r="B913" s="5">
        <f>INDEX('Fixed inputs'!$I$8:$I$19,MATCH(F913,'Fixed inputs'!$J$8:$J$19,0))</f>
        <v>10</v>
      </c>
      <c r="C913" s="22" t="s">
        <v>64</v>
      </c>
      <c r="D913" s="23" t="s">
        <v>50</v>
      </c>
      <c r="E913" s="23">
        <v>2018</v>
      </c>
      <c r="F913" s="24" t="s">
        <v>133</v>
      </c>
      <c r="G913" s="15" t="s">
        <v>136</v>
      </c>
      <c r="H913" s="5" t="s">
        <v>89</v>
      </c>
      <c r="I913" s="5" t="s">
        <v>65</v>
      </c>
      <c r="J913" s="125">
        <v>2.0979000000000001</v>
      </c>
      <c r="K913" s="15"/>
      <c r="N913" s="38"/>
      <c r="O913" s="31">
        <f ca="1">J913/'Fixed inputs'!$D$85*(1/INDIRECT($H913))</f>
        <v>0.68558823529411761</v>
      </c>
      <c r="P913" s="32" t="str">
        <f>IF(L913="","",N913*INDEX(rngFXtoEUr,MATCH(L913,rngCurrencies,0))/INDEX('Fixed inputs'!$D$81:$D$85,MATCH($C913,'Fixed inputs'!$B$81:$B$85,0)))</f>
        <v/>
      </c>
      <c r="Q913" s="146">
        <f t="shared" ca="1" si="222"/>
        <v>0.68558823529411761</v>
      </c>
      <c r="R913" s="8"/>
      <c r="V913" s="32"/>
    </row>
    <row r="914" spans="2:22" x14ac:dyDescent="0.6">
      <c r="B914" s="5">
        <f>INDEX('Fixed inputs'!$I$8:$I$19,MATCH(F914,'Fixed inputs'!$J$8:$J$19,0))</f>
        <v>11</v>
      </c>
      <c r="C914" s="22" t="s">
        <v>64</v>
      </c>
      <c r="D914" s="23" t="s">
        <v>50</v>
      </c>
      <c r="E914" s="23">
        <v>2018</v>
      </c>
      <c r="F914" s="24" t="s">
        <v>134</v>
      </c>
      <c r="G914" s="15" t="s">
        <v>136</v>
      </c>
      <c r="H914" s="5" t="s">
        <v>89</v>
      </c>
      <c r="I914" s="5" t="s">
        <v>65</v>
      </c>
      <c r="J914" s="125">
        <v>2.0979000000000001</v>
      </c>
      <c r="K914" s="15"/>
      <c r="N914" s="38"/>
      <c r="O914" s="31">
        <f ca="1">J914/'Fixed inputs'!$D$85*(1/INDIRECT($H914))</f>
        <v>0.68558823529411761</v>
      </c>
      <c r="P914" s="32" t="str">
        <f>IF(L914="","",N914*INDEX(rngFXtoEUr,MATCH(L914,rngCurrencies,0))/INDEX('Fixed inputs'!$D$81:$D$85,MATCH($C914,'Fixed inputs'!$B$81:$B$85,0)))</f>
        <v/>
      </c>
      <c r="Q914" s="146">
        <f t="shared" ca="1" si="222"/>
        <v>0.68558823529411761</v>
      </c>
      <c r="R914" s="8"/>
      <c r="V914" s="32"/>
    </row>
    <row r="915" spans="2:22" x14ac:dyDescent="0.6">
      <c r="B915" s="5">
        <f>INDEX('Fixed inputs'!$I$8:$I$19,MATCH(F915,'Fixed inputs'!$J$8:$J$19,0))</f>
        <v>12</v>
      </c>
      <c r="C915" s="22" t="s">
        <v>64</v>
      </c>
      <c r="D915" s="23" t="s">
        <v>50</v>
      </c>
      <c r="E915" s="23">
        <v>2018</v>
      </c>
      <c r="F915" s="24" t="s">
        <v>135</v>
      </c>
      <c r="G915" s="15" t="s">
        <v>136</v>
      </c>
      <c r="H915" s="5" t="s">
        <v>89</v>
      </c>
      <c r="I915" s="5" t="s">
        <v>65</v>
      </c>
      <c r="J915" s="125">
        <v>3.7407000000000004</v>
      </c>
      <c r="K915" s="15"/>
      <c r="N915" s="38"/>
      <c r="O915" s="31">
        <f ca="1">J915/'Fixed inputs'!$D$85*(1/INDIRECT($H915))</f>
        <v>1.2224509803921568</v>
      </c>
      <c r="P915" s="32" t="str">
        <f>IF(L915="","",N915*INDEX(rngFXtoEUr,MATCH(L915,rngCurrencies,0))/INDEX('Fixed inputs'!$D$81:$D$85,MATCH($C915,'Fixed inputs'!$B$81:$B$85,0)))</f>
        <v/>
      </c>
      <c r="Q915" s="146">
        <f t="shared" ca="1" si="222"/>
        <v>1.2224509803921568</v>
      </c>
      <c r="R915" s="8"/>
      <c r="V915" s="32"/>
    </row>
    <row r="916" spans="2:22" x14ac:dyDescent="0.6">
      <c r="B916" s="5">
        <f>INDEX('Fixed inputs'!$I$8:$I$19,MATCH(F916,'Fixed inputs'!$J$8:$J$19,0))</f>
        <v>1</v>
      </c>
      <c r="C916" s="22" t="s">
        <v>64</v>
      </c>
      <c r="D916" s="23" t="s">
        <v>50</v>
      </c>
      <c r="E916" s="23">
        <v>2019</v>
      </c>
      <c r="F916" s="24" t="s">
        <v>124</v>
      </c>
      <c r="G916" s="15" t="s">
        <v>136</v>
      </c>
      <c r="H916" s="5" t="s">
        <v>89</v>
      </c>
      <c r="I916" s="5" t="s">
        <v>65</v>
      </c>
      <c r="J916" s="125">
        <v>6.5379000000000014</v>
      </c>
      <c r="K916" s="15"/>
      <c r="N916" s="38"/>
      <c r="O916" s="31">
        <f ca="1">J916/'Fixed inputs'!$D$85*(1/INDIRECT($H916))</f>
        <v>2.136568627450981</v>
      </c>
      <c r="P916" s="32" t="str">
        <f>IF(L916="","",N916*INDEX(rngFXtoEUr,MATCH(L916,rngCurrencies,0))/INDEX('Fixed inputs'!$D$81:$D$85,MATCH($C916,'Fixed inputs'!$B$81:$B$85,0)))</f>
        <v/>
      </c>
      <c r="Q916" s="146">
        <f t="shared" ca="1" si="222"/>
        <v>2.136568627450981</v>
      </c>
      <c r="R916" s="8"/>
      <c r="V916" s="32"/>
    </row>
    <row r="917" spans="2:22" x14ac:dyDescent="0.6">
      <c r="B917" s="5">
        <f>INDEX('Fixed inputs'!$I$8:$I$19,MATCH(F917,'Fixed inputs'!$J$8:$J$19,0))</f>
        <v>2</v>
      </c>
      <c r="C917" s="22" t="s">
        <v>64</v>
      </c>
      <c r="D917" s="23" t="s">
        <v>50</v>
      </c>
      <c r="E917" s="23">
        <v>2019</v>
      </c>
      <c r="F917" s="24" t="s">
        <v>125</v>
      </c>
      <c r="G917" s="15" t="s">
        <v>136</v>
      </c>
      <c r="H917" s="5" t="s">
        <v>89</v>
      </c>
      <c r="I917" s="5" t="s">
        <v>65</v>
      </c>
      <c r="J917" s="125">
        <v>7.4592000000000009</v>
      </c>
      <c r="K917" s="15"/>
      <c r="N917" s="38"/>
      <c r="O917" s="31">
        <f ca="1">J917/'Fixed inputs'!$D$85*(1/INDIRECT($H917))</f>
        <v>2.4376470588235297</v>
      </c>
      <c r="P917" s="32" t="str">
        <f>IF(L917="","",N917*INDEX(rngFXtoEUr,MATCH(L917,rngCurrencies,0))/INDEX('Fixed inputs'!$D$81:$D$85,MATCH($C917,'Fixed inputs'!$B$81:$B$85,0)))</f>
        <v/>
      </c>
      <c r="Q917" s="146">
        <f t="shared" ca="1" si="222"/>
        <v>2.4376470588235297</v>
      </c>
      <c r="R917" s="8"/>
      <c r="V917" s="32"/>
    </row>
    <row r="918" spans="2:22" x14ac:dyDescent="0.6">
      <c r="B918" s="5">
        <f>INDEX('Fixed inputs'!$I$8:$I$19,MATCH(F918,'Fixed inputs'!$J$8:$J$19,0))</f>
        <v>3</v>
      </c>
      <c r="C918" s="22" t="s">
        <v>64</v>
      </c>
      <c r="D918" s="23" t="s">
        <v>50</v>
      </c>
      <c r="E918" s="23">
        <v>2019</v>
      </c>
      <c r="F918" s="24" t="s">
        <v>126</v>
      </c>
      <c r="G918" s="15" t="s">
        <v>136</v>
      </c>
      <c r="H918" s="5" t="s">
        <v>89</v>
      </c>
      <c r="I918" s="5" t="s">
        <v>65</v>
      </c>
      <c r="J918" s="125">
        <v>5.5833000000000004</v>
      </c>
      <c r="K918" s="15"/>
      <c r="N918" s="38"/>
      <c r="O918" s="31">
        <f ca="1">J918/'Fixed inputs'!$D$85*(1/INDIRECT($H918))</f>
        <v>1.824607843137255</v>
      </c>
      <c r="P918" s="32" t="str">
        <f>IF(L918="","",N918*INDEX(rngFXtoEUr,MATCH(L918,rngCurrencies,0))/INDEX('Fixed inputs'!$D$81:$D$85,MATCH($C918,'Fixed inputs'!$B$81:$B$85,0)))</f>
        <v/>
      </c>
      <c r="Q918" s="146">
        <f t="shared" ca="1" si="222"/>
        <v>1.824607843137255</v>
      </c>
      <c r="R918" s="8"/>
      <c r="V918" s="32"/>
    </row>
    <row r="919" spans="2:22" x14ac:dyDescent="0.6">
      <c r="B919" s="5">
        <f>INDEX('Fixed inputs'!$I$8:$I$19,MATCH(F919,'Fixed inputs'!$J$8:$J$19,0))</f>
        <v>4</v>
      </c>
      <c r="C919" s="22" t="s">
        <v>64</v>
      </c>
      <c r="D919" s="23" t="s">
        <v>50</v>
      </c>
      <c r="E919" s="23">
        <v>2019</v>
      </c>
      <c r="F919" s="24" t="s">
        <v>127</v>
      </c>
      <c r="G919" s="15" t="s">
        <v>136</v>
      </c>
      <c r="H919" s="5" t="s">
        <v>89</v>
      </c>
      <c r="I919" s="5" t="s">
        <v>65</v>
      </c>
      <c r="J919" s="125">
        <v>2.0979000000000001</v>
      </c>
      <c r="K919" s="15"/>
      <c r="N919" s="38"/>
      <c r="O919" s="31">
        <f ca="1">J919/'Fixed inputs'!$D$85*(1/INDIRECT($H919))</f>
        <v>0.68558823529411761</v>
      </c>
      <c r="P919" s="32" t="str">
        <f>IF(L919="","",N919*INDEX(rngFXtoEUr,MATCH(L919,rngCurrencies,0))/INDEX('Fixed inputs'!$D$81:$D$85,MATCH($C919,'Fixed inputs'!$B$81:$B$85,0)))</f>
        <v/>
      </c>
      <c r="Q919" s="146">
        <f t="shared" ca="1" si="222"/>
        <v>0.68558823529411761</v>
      </c>
      <c r="R919" s="8"/>
      <c r="V919" s="32"/>
    </row>
    <row r="920" spans="2:22" x14ac:dyDescent="0.6">
      <c r="B920" s="5">
        <f>INDEX('Fixed inputs'!$I$8:$I$19,MATCH(F920,'Fixed inputs'!$J$8:$J$19,0))</f>
        <v>5</v>
      </c>
      <c r="C920" s="22" t="s">
        <v>64</v>
      </c>
      <c r="D920" s="23" t="s">
        <v>50</v>
      </c>
      <c r="E920" s="23">
        <v>2019</v>
      </c>
      <c r="F920" s="24" t="s">
        <v>128</v>
      </c>
      <c r="G920" s="15" t="s">
        <v>136</v>
      </c>
      <c r="H920" s="5" t="s">
        <v>89</v>
      </c>
      <c r="I920" s="5" t="s">
        <v>65</v>
      </c>
      <c r="J920" s="125">
        <v>0.15540000000000001</v>
      </c>
      <c r="K920" s="15"/>
      <c r="N920" s="38"/>
      <c r="O920" s="31">
        <f ca="1">J920/'Fixed inputs'!$D$85*(1/INDIRECT($H920))</f>
        <v>5.0784313725490193E-2</v>
      </c>
      <c r="P920" s="32" t="str">
        <f>IF(L920="","",N920*INDEX(rngFXtoEUr,MATCH(L920,rngCurrencies,0))/INDEX('Fixed inputs'!$D$81:$D$85,MATCH($C920,'Fixed inputs'!$B$81:$B$85,0)))</f>
        <v/>
      </c>
      <c r="Q920" s="146">
        <f t="shared" ca="1" si="222"/>
        <v>5.0784313725490193E-2</v>
      </c>
      <c r="R920" s="8"/>
      <c r="V920" s="32"/>
    </row>
    <row r="921" spans="2:22" x14ac:dyDescent="0.6">
      <c r="B921" s="5">
        <f>INDEX('Fixed inputs'!$I$8:$I$19,MATCH(F921,'Fixed inputs'!$J$8:$J$19,0))</f>
        <v>6</v>
      </c>
      <c r="C921" s="22" t="s">
        <v>64</v>
      </c>
      <c r="D921" s="23" t="s">
        <v>50</v>
      </c>
      <c r="E921" s="23">
        <v>2019</v>
      </c>
      <c r="F921" s="24" t="s">
        <v>129</v>
      </c>
      <c r="G921" s="15" t="s">
        <v>136</v>
      </c>
      <c r="H921" s="5" t="s">
        <v>89</v>
      </c>
      <c r="I921" s="5" t="s">
        <v>65</v>
      </c>
      <c r="J921" s="125">
        <v>0.15540000000000001</v>
      </c>
      <c r="K921" s="15"/>
      <c r="N921" s="38"/>
      <c r="O921" s="31">
        <f ca="1">J921/'Fixed inputs'!$D$85*(1/INDIRECT($H921))</f>
        <v>5.0784313725490193E-2</v>
      </c>
      <c r="P921" s="32" t="str">
        <f>IF(L921="","",N921*INDEX(rngFXtoEUr,MATCH(L921,rngCurrencies,0))/INDEX('Fixed inputs'!$D$81:$D$85,MATCH($C921,'Fixed inputs'!$B$81:$B$85,0)))</f>
        <v/>
      </c>
      <c r="Q921" s="146">
        <f t="shared" ca="1" si="222"/>
        <v>5.0784313725490193E-2</v>
      </c>
      <c r="R921" s="8"/>
      <c r="V921" s="32"/>
    </row>
    <row r="922" spans="2:22" x14ac:dyDescent="0.6">
      <c r="B922" s="5">
        <f>INDEX('Fixed inputs'!$I$8:$I$19,MATCH(F922,'Fixed inputs'!$J$8:$J$19,0))</f>
        <v>7</v>
      </c>
      <c r="C922" s="22" t="s">
        <v>64</v>
      </c>
      <c r="D922" s="23" t="s">
        <v>50</v>
      </c>
      <c r="E922" s="23">
        <v>2019</v>
      </c>
      <c r="F922" s="24" t="s">
        <v>130</v>
      </c>
      <c r="G922" s="15" t="s">
        <v>136</v>
      </c>
      <c r="H922" s="5" t="s">
        <v>89</v>
      </c>
      <c r="I922" s="5" t="s">
        <v>65</v>
      </c>
      <c r="J922" s="125">
        <v>0.15540000000000001</v>
      </c>
      <c r="K922" s="15"/>
      <c r="N922" s="38"/>
      <c r="O922" s="31">
        <f ca="1">J922/'Fixed inputs'!$D$85*(1/INDIRECT($H922))</f>
        <v>5.0784313725490193E-2</v>
      </c>
      <c r="P922" s="32" t="str">
        <f>IF(L922="","",N922*INDEX(rngFXtoEUr,MATCH(L922,rngCurrencies,0))/INDEX('Fixed inputs'!$D$81:$D$85,MATCH($C922,'Fixed inputs'!$B$81:$B$85,0)))</f>
        <v/>
      </c>
      <c r="Q922" s="146">
        <f t="shared" ca="1" si="222"/>
        <v>5.0784313725490193E-2</v>
      </c>
      <c r="R922" s="8"/>
      <c r="V922" s="32"/>
    </row>
    <row r="923" spans="2:22" x14ac:dyDescent="0.6">
      <c r="B923" s="5">
        <f>INDEX('Fixed inputs'!$I$8:$I$19,MATCH(F923,'Fixed inputs'!$J$8:$J$19,0))</f>
        <v>8</v>
      </c>
      <c r="C923" s="22" t="s">
        <v>64</v>
      </c>
      <c r="D923" s="23" t="s">
        <v>50</v>
      </c>
      <c r="E923" s="23">
        <v>2019</v>
      </c>
      <c r="F923" s="24" t="s">
        <v>131</v>
      </c>
      <c r="G923" s="15" t="s">
        <v>136</v>
      </c>
      <c r="H923" s="5" t="s">
        <v>89</v>
      </c>
      <c r="I923" s="5" t="s">
        <v>65</v>
      </c>
      <c r="J923" s="125">
        <v>0.15540000000000001</v>
      </c>
      <c r="K923" s="15"/>
      <c r="N923" s="38"/>
      <c r="O923" s="31">
        <f ca="1">J923/'Fixed inputs'!$D$85*(1/INDIRECT($H923))</f>
        <v>5.0784313725490193E-2</v>
      </c>
      <c r="P923" s="32" t="str">
        <f>IF(L923="","",N923*INDEX(rngFXtoEUr,MATCH(L923,rngCurrencies,0))/INDEX('Fixed inputs'!$D$81:$D$85,MATCH($C923,'Fixed inputs'!$B$81:$B$85,0)))</f>
        <v/>
      </c>
      <c r="Q923" s="146">
        <f t="shared" ca="1" si="222"/>
        <v>5.0784313725490193E-2</v>
      </c>
      <c r="V923" s="32"/>
    </row>
    <row r="924" spans="2:22" x14ac:dyDescent="0.6">
      <c r="B924" s="5">
        <f>INDEX('Fixed inputs'!$I$8:$I$19,MATCH(F924,'Fixed inputs'!$J$8:$J$19,0))</f>
        <v>9</v>
      </c>
      <c r="C924" s="22" t="s">
        <v>64</v>
      </c>
      <c r="D924" s="23" t="s">
        <v>50</v>
      </c>
      <c r="E924" s="23">
        <v>2019</v>
      </c>
      <c r="F924" s="24" t="s">
        <v>132</v>
      </c>
      <c r="G924" s="15" t="s">
        <v>136</v>
      </c>
      <c r="H924" s="5" t="s">
        <v>89</v>
      </c>
      <c r="I924" s="5" t="s">
        <v>65</v>
      </c>
      <c r="J924" s="125">
        <v>0.15540000000000001</v>
      </c>
      <c r="K924" s="15"/>
      <c r="N924" s="38"/>
      <c r="O924" s="31">
        <f ca="1">J924/'Fixed inputs'!$D$85*(1/INDIRECT($H924))</f>
        <v>5.0784313725490193E-2</v>
      </c>
      <c r="P924" s="32" t="str">
        <f>IF(L924="","",N924*INDEX(rngFXtoEUr,MATCH(L924,rngCurrencies,0))/INDEX('Fixed inputs'!$D$81:$D$85,MATCH($C924,'Fixed inputs'!$B$81:$B$85,0)))</f>
        <v/>
      </c>
      <c r="Q924" s="146">
        <f t="shared" ca="1" si="222"/>
        <v>5.0784313725490193E-2</v>
      </c>
      <c r="V924" s="32"/>
    </row>
    <row r="925" spans="2:22" x14ac:dyDescent="0.6">
      <c r="B925" s="5">
        <f>INDEX('Fixed inputs'!$I$8:$I$19,MATCH(F925,'Fixed inputs'!$J$8:$J$19,0))</f>
        <v>10</v>
      </c>
      <c r="C925" s="22" t="s">
        <v>64</v>
      </c>
      <c r="D925" s="23" t="s">
        <v>50</v>
      </c>
      <c r="E925" s="23">
        <v>2019</v>
      </c>
      <c r="F925" s="24" t="s">
        <v>133</v>
      </c>
      <c r="G925" s="15" t="s">
        <v>136</v>
      </c>
      <c r="H925" s="5" t="s">
        <v>89</v>
      </c>
      <c r="I925" s="5" t="s">
        <v>65</v>
      </c>
      <c r="J925" s="125">
        <v>2.0091000000000001</v>
      </c>
      <c r="K925" s="15"/>
      <c r="N925" s="38"/>
      <c r="O925" s="31">
        <f ca="1">J925/'Fixed inputs'!$D$85*(1/INDIRECT($H925))</f>
        <v>0.65656862745098044</v>
      </c>
      <c r="P925" s="32" t="str">
        <f>IF(L925="","",N925*INDEX(rngFXtoEUr,MATCH(L925,rngCurrencies,0))/INDEX('Fixed inputs'!$D$81:$D$85,MATCH($C925,'Fixed inputs'!$B$81:$B$85,0)))</f>
        <v/>
      </c>
      <c r="Q925" s="146">
        <f t="shared" ca="1" si="222"/>
        <v>0.65656862745098044</v>
      </c>
      <c r="V925" s="32"/>
    </row>
    <row r="926" spans="2:22" x14ac:dyDescent="0.6">
      <c r="B926" s="5">
        <f>INDEX('Fixed inputs'!$I$8:$I$19,MATCH(F926,'Fixed inputs'!$J$8:$J$19,0))</f>
        <v>11</v>
      </c>
      <c r="C926" s="22" t="s">
        <v>64</v>
      </c>
      <c r="D926" s="23" t="s">
        <v>50</v>
      </c>
      <c r="E926" s="23">
        <v>2019</v>
      </c>
      <c r="F926" s="24" t="s">
        <v>134</v>
      </c>
      <c r="G926" s="15" t="s">
        <v>136</v>
      </c>
      <c r="H926" s="5" t="s">
        <v>89</v>
      </c>
      <c r="I926" s="5" t="s">
        <v>65</v>
      </c>
      <c r="J926" s="125">
        <v>2.0091000000000001</v>
      </c>
      <c r="K926" s="15"/>
      <c r="N926" s="38"/>
      <c r="O926" s="31">
        <f ca="1">J926/'Fixed inputs'!$D$85*(1/INDIRECT($H926))</f>
        <v>0.65656862745098044</v>
      </c>
      <c r="P926" s="32" t="str">
        <f>IF(L926="","",N926*INDEX(rngFXtoEUr,MATCH(L926,rngCurrencies,0))/INDEX('Fixed inputs'!$D$81:$D$85,MATCH($C926,'Fixed inputs'!$B$81:$B$85,0)))</f>
        <v/>
      </c>
      <c r="Q926" s="146">
        <f t="shared" ca="1" si="222"/>
        <v>0.65656862745098044</v>
      </c>
      <c r="V926" s="32"/>
    </row>
    <row r="927" spans="2:22" x14ac:dyDescent="0.6">
      <c r="B927" s="5">
        <f>INDEX('Fixed inputs'!$I$8:$I$19,MATCH(F927,'Fixed inputs'!$J$8:$J$19,0))</f>
        <v>12</v>
      </c>
      <c r="C927" s="22" t="s">
        <v>64</v>
      </c>
      <c r="D927" s="23" t="s">
        <v>50</v>
      </c>
      <c r="E927" s="23">
        <v>2019</v>
      </c>
      <c r="F927" s="24" t="s">
        <v>135</v>
      </c>
      <c r="G927" s="15" t="s">
        <v>136</v>
      </c>
      <c r="H927" s="5" t="s">
        <v>89</v>
      </c>
      <c r="I927" s="5" t="s">
        <v>65</v>
      </c>
      <c r="J927" s="125">
        <v>3.5853000000000002</v>
      </c>
      <c r="K927" s="15"/>
      <c r="N927" s="38"/>
      <c r="O927" s="31">
        <f ca="1">J927/'Fixed inputs'!$D$85*(1/INDIRECT($H927))</f>
        <v>1.1716666666666666</v>
      </c>
      <c r="P927" s="32" t="str">
        <f>IF(L927="","",N927*INDEX(rngFXtoEUr,MATCH(L927,rngCurrencies,0))/INDEX('Fixed inputs'!$D$81:$D$85,MATCH($C927,'Fixed inputs'!$B$81:$B$85,0)))</f>
        <v/>
      </c>
      <c r="Q927" s="146">
        <f t="shared" ca="1" si="222"/>
        <v>1.1716666666666666</v>
      </c>
      <c r="V927" s="32"/>
    </row>
    <row r="928" spans="2:22" x14ac:dyDescent="0.6">
      <c r="B928" s="5">
        <f>INDEX('Fixed inputs'!$I$8:$I$19,MATCH(F928,'Fixed inputs'!$J$8:$J$19,0))</f>
        <v>1</v>
      </c>
      <c r="C928" s="22" t="s">
        <v>64</v>
      </c>
      <c r="D928" s="23" t="s">
        <v>50</v>
      </c>
      <c r="E928" s="23">
        <v>2020</v>
      </c>
      <c r="F928" s="24" t="s">
        <v>124</v>
      </c>
      <c r="G928" s="15" t="s">
        <v>136</v>
      </c>
      <c r="H928" s="5" t="s">
        <v>89</v>
      </c>
      <c r="I928" s="5" t="s">
        <v>65</v>
      </c>
      <c r="J928" s="125">
        <v>6.2492999999999999</v>
      </c>
      <c r="K928" s="15"/>
      <c r="N928" s="38"/>
      <c r="O928" s="31">
        <f ca="1">J928/'Fixed inputs'!$D$85*(1/INDIRECT($H928))</f>
        <v>2.0422549019607841</v>
      </c>
      <c r="P928" s="32" t="str">
        <f>IF(L928="","",N928*INDEX(rngFXtoEUr,MATCH(L928,rngCurrencies,0))/INDEX('Fixed inputs'!$D$81:$D$85,MATCH($C928,'Fixed inputs'!$B$81:$B$85,0)))</f>
        <v/>
      </c>
      <c r="Q928" s="146">
        <f t="shared" ca="1" si="222"/>
        <v>2.0422549019607841</v>
      </c>
      <c r="V928" s="32"/>
    </row>
    <row r="929" spans="2:22" x14ac:dyDescent="0.6">
      <c r="B929" s="5">
        <f>INDEX('Fixed inputs'!$I$8:$I$19,MATCH(F929,'Fixed inputs'!$J$8:$J$19,0))</f>
        <v>2</v>
      </c>
      <c r="C929" s="22" t="s">
        <v>64</v>
      </c>
      <c r="D929" s="23" t="s">
        <v>50</v>
      </c>
      <c r="E929" s="23">
        <v>2020</v>
      </c>
      <c r="F929" s="24" t="s">
        <v>125</v>
      </c>
      <c r="G929" s="15" t="s">
        <v>136</v>
      </c>
      <c r="H929" s="5" t="s">
        <v>89</v>
      </c>
      <c r="I929" s="5" t="s">
        <v>65</v>
      </c>
      <c r="J929" s="125">
        <v>7.1595000000000013</v>
      </c>
      <c r="K929" s="15"/>
      <c r="N929" s="38"/>
      <c r="O929" s="31">
        <f ca="1">J929/'Fixed inputs'!$D$85*(1/INDIRECT($H929))</f>
        <v>2.3397058823529417</v>
      </c>
      <c r="P929" s="32" t="str">
        <f>IF(L929="","",N929*INDEX(rngFXtoEUr,MATCH(L929,rngCurrencies,0))/INDEX('Fixed inputs'!$D$81:$D$85,MATCH($C929,'Fixed inputs'!$B$81:$B$85,0)))</f>
        <v/>
      </c>
      <c r="Q929" s="146">
        <f t="shared" ca="1" si="222"/>
        <v>2.3397058823529417</v>
      </c>
      <c r="V929" s="32"/>
    </row>
    <row r="930" spans="2:22" x14ac:dyDescent="0.6">
      <c r="B930" s="5">
        <f>INDEX('Fixed inputs'!$I$8:$I$19,MATCH(F930,'Fixed inputs'!$J$8:$J$19,0))</f>
        <v>3</v>
      </c>
      <c r="C930" s="22" t="s">
        <v>64</v>
      </c>
      <c r="D930" s="23" t="s">
        <v>50</v>
      </c>
      <c r="E930" s="23">
        <v>2020</v>
      </c>
      <c r="F930" s="24" t="s">
        <v>126</v>
      </c>
      <c r="G930" s="15" t="s">
        <v>136</v>
      </c>
      <c r="H930" s="5" t="s">
        <v>89</v>
      </c>
      <c r="I930" s="5" t="s">
        <v>65</v>
      </c>
      <c r="J930" s="125">
        <v>5.3723999999999998</v>
      </c>
      <c r="K930" s="15"/>
      <c r="N930" s="38"/>
      <c r="O930" s="31">
        <f ca="1">J930/'Fixed inputs'!$D$85*(1/INDIRECT($H930))</f>
        <v>1.7556862745098039</v>
      </c>
      <c r="P930" s="32" t="str">
        <f>IF(L930="","",N930*INDEX(rngFXtoEUr,MATCH(L930,rngCurrencies,0))/INDEX('Fixed inputs'!$D$81:$D$85,MATCH($C930,'Fixed inputs'!$B$81:$B$85,0)))</f>
        <v/>
      </c>
      <c r="Q930" s="146">
        <f t="shared" ca="1" si="222"/>
        <v>1.7556862745098039</v>
      </c>
      <c r="V930" s="32"/>
    </row>
    <row r="931" spans="2:22" x14ac:dyDescent="0.6">
      <c r="B931" s="5">
        <f>INDEX('Fixed inputs'!$I$8:$I$19,MATCH(F931,'Fixed inputs'!$J$8:$J$19,0))</f>
        <v>4</v>
      </c>
      <c r="C931" s="22" t="s">
        <v>64</v>
      </c>
      <c r="D931" s="23" t="s">
        <v>50</v>
      </c>
      <c r="E931" s="23">
        <v>2020</v>
      </c>
      <c r="F931" s="24" t="s">
        <v>127</v>
      </c>
      <c r="G931" s="15" t="s">
        <v>136</v>
      </c>
      <c r="H931" s="5" t="s">
        <v>89</v>
      </c>
      <c r="I931" s="5" t="s">
        <v>65</v>
      </c>
      <c r="J931" s="125">
        <v>2.0091000000000001</v>
      </c>
      <c r="K931" s="15"/>
      <c r="N931" s="38"/>
      <c r="O931" s="31">
        <f ca="1">J931/'Fixed inputs'!$D$85*(1/INDIRECT($H931))</f>
        <v>0.65656862745098044</v>
      </c>
      <c r="P931" s="32" t="str">
        <f>IF(L931="","",N931*INDEX(rngFXtoEUr,MATCH(L931,rngCurrencies,0))/INDEX('Fixed inputs'!$D$81:$D$85,MATCH($C931,'Fixed inputs'!$B$81:$B$85,0)))</f>
        <v/>
      </c>
      <c r="Q931" s="146">
        <f t="shared" ca="1" si="222"/>
        <v>0.65656862745098044</v>
      </c>
      <c r="V931" s="32"/>
    </row>
    <row r="932" spans="2:22" x14ac:dyDescent="0.6">
      <c r="B932" s="5">
        <f>INDEX('Fixed inputs'!$I$8:$I$19,MATCH(F932,'Fixed inputs'!$J$8:$J$19,0))</f>
        <v>5</v>
      </c>
      <c r="C932" s="22" t="s">
        <v>64</v>
      </c>
      <c r="D932" s="23" t="s">
        <v>50</v>
      </c>
      <c r="E932" s="23">
        <v>2020</v>
      </c>
      <c r="F932" s="24" t="s">
        <v>128</v>
      </c>
      <c r="G932" s="15" t="s">
        <v>136</v>
      </c>
      <c r="H932" s="5" t="s">
        <v>89</v>
      </c>
      <c r="I932" s="5" t="s">
        <v>65</v>
      </c>
      <c r="J932" s="125">
        <v>0.15540000000000001</v>
      </c>
      <c r="K932" s="15"/>
      <c r="N932" s="38"/>
      <c r="O932" s="31">
        <f ca="1">J932/'Fixed inputs'!$D$85*(1/INDIRECT($H932))</f>
        <v>5.0784313725490193E-2</v>
      </c>
      <c r="P932" s="32" t="str">
        <f>IF(L932="","",N932*INDEX(rngFXtoEUr,MATCH(L932,rngCurrencies,0))/INDEX('Fixed inputs'!$D$81:$D$85,MATCH($C932,'Fixed inputs'!$B$81:$B$85,0)))</f>
        <v/>
      </c>
      <c r="Q932" s="146">
        <f t="shared" ca="1" si="222"/>
        <v>5.0784313725490193E-2</v>
      </c>
      <c r="V932" s="32"/>
    </row>
    <row r="933" spans="2:22" x14ac:dyDescent="0.6">
      <c r="B933" s="5">
        <f>INDEX('Fixed inputs'!$I$8:$I$19,MATCH(F933,'Fixed inputs'!$J$8:$J$19,0))</f>
        <v>6</v>
      </c>
      <c r="C933" s="22" t="s">
        <v>64</v>
      </c>
      <c r="D933" s="23" t="s">
        <v>50</v>
      </c>
      <c r="E933" s="23">
        <v>2020</v>
      </c>
      <c r="F933" s="24" t="s">
        <v>129</v>
      </c>
      <c r="G933" s="15" t="s">
        <v>136</v>
      </c>
      <c r="H933" s="5" t="s">
        <v>89</v>
      </c>
      <c r="I933" s="5" t="s">
        <v>65</v>
      </c>
      <c r="J933" s="125">
        <v>0.15540000000000001</v>
      </c>
      <c r="K933" s="15"/>
      <c r="N933" s="38"/>
      <c r="O933" s="31">
        <f ca="1">J933/'Fixed inputs'!$D$85*(1/INDIRECT($H933))</f>
        <v>5.0784313725490193E-2</v>
      </c>
      <c r="P933" s="32" t="str">
        <f>IF(L933="","",N933*INDEX(rngFXtoEUr,MATCH(L933,rngCurrencies,0))/INDEX('Fixed inputs'!$D$81:$D$85,MATCH($C933,'Fixed inputs'!$B$81:$B$85,0)))</f>
        <v/>
      </c>
      <c r="Q933" s="146">
        <f t="shared" ca="1" si="222"/>
        <v>5.0784313725490193E-2</v>
      </c>
      <c r="V933" s="32"/>
    </row>
    <row r="934" spans="2:22" x14ac:dyDescent="0.6">
      <c r="B934" s="5">
        <f>INDEX('Fixed inputs'!$I$8:$I$19,MATCH(F934,'Fixed inputs'!$J$8:$J$19,0))</f>
        <v>7</v>
      </c>
      <c r="C934" s="22" t="s">
        <v>64</v>
      </c>
      <c r="D934" s="23" t="s">
        <v>50</v>
      </c>
      <c r="E934" s="23">
        <v>2020</v>
      </c>
      <c r="F934" s="24" t="s">
        <v>130</v>
      </c>
      <c r="G934" s="15" t="s">
        <v>136</v>
      </c>
      <c r="H934" s="5" t="s">
        <v>89</v>
      </c>
      <c r="I934" s="5" t="s">
        <v>65</v>
      </c>
      <c r="J934" s="125">
        <v>0.15540000000000001</v>
      </c>
      <c r="K934" s="15"/>
      <c r="N934" s="38"/>
      <c r="O934" s="31">
        <f ca="1">J934/'Fixed inputs'!$D$85*(1/INDIRECT($H934))</f>
        <v>5.0784313725490193E-2</v>
      </c>
      <c r="P934" s="32" t="str">
        <f>IF(L934="","",N934*INDEX(rngFXtoEUr,MATCH(L934,rngCurrencies,0))/INDEX('Fixed inputs'!$D$81:$D$85,MATCH($C934,'Fixed inputs'!$B$81:$B$85,0)))</f>
        <v/>
      </c>
      <c r="Q934" s="146">
        <f t="shared" ca="1" si="222"/>
        <v>5.0784313725490193E-2</v>
      </c>
      <c r="V934" s="32"/>
    </row>
    <row r="935" spans="2:22" x14ac:dyDescent="0.6">
      <c r="B935" s="5">
        <f>INDEX('Fixed inputs'!$I$8:$I$19,MATCH(F935,'Fixed inputs'!$J$8:$J$19,0))</f>
        <v>8</v>
      </c>
      <c r="C935" s="22" t="s">
        <v>64</v>
      </c>
      <c r="D935" s="23" t="s">
        <v>50</v>
      </c>
      <c r="E935" s="23">
        <v>2020</v>
      </c>
      <c r="F935" s="24" t="s">
        <v>131</v>
      </c>
      <c r="G935" s="15" t="s">
        <v>136</v>
      </c>
      <c r="H935" s="5" t="s">
        <v>89</v>
      </c>
      <c r="I935" s="5" t="s">
        <v>65</v>
      </c>
      <c r="J935" s="125">
        <v>0.15540000000000001</v>
      </c>
      <c r="K935" s="15"/>
      <c r="N935" s="38"/>
      <c r="O935" s="31">
        <f ca="1">J935/'Fixed inputs'!$D$85*(1/INDIRECT($H935))</f>
        <v>5.0784313725490193E-2</v>
      </c>
      <c r="P935" s="32" t="str">
        <f>IF(L935="","",N935*INDEX(rngFXtoEUr,MATCH(L935,rngCurrencies,0))/INDEX('Fixed inputs'!$D$81:$D$85,MATCH($C935,'Fixed inputs'!$B$81:$B$85,0)))</f>
        <v/>
      </c>
      <c r="Q935" s="146">
        <f t="shared" ca="1" si="222"/>
        <v>5.0784313725490193E-2</v>
      </c>
      <c r="V935" s="32"/>
    </row>
    <row r="936" spans="2:22" x14ac:dyDescent="0.6">
      <c r="B936" s="5">
        <f>INDEX('Fixed inputs'!$I$8:$I$19,MATCH(F936,'Fixed inputs'!$J$8:$J$19,0))</f>
        <v>9</v>
      </c>
      <c r="C936" s="22" t="s">
        <v>64</v>
      </c>
      <c r="D936" s="23" t="s">
        <v>50</v>
      </c>
      <c r="E936" s="23">
        <v>2020</v>
      </c>
      <c r="F936" s="24" t="s">
        <v>132</v>
      </c>
      <c r="G936" s="15" t="s">
        <v>136</v>
      </c>
      <c r="H936" s="5" t="s">
        <v>89</v>
      </c>
      <c r="I936" s="5" t="s">
        <v>65</v>
      </c>
      <c r="J936" s="125">
        <v>0.15540000000000001</v>
      </c>
      <c r="K936" s="15"/>
      <c r="N936" s="38"/>
      <c r="O936" s="31">
        <f ca="1">J936/'Fixed inputs'!$D$85*(1/INDIRECT($H936))</f>
        <v>5.0784313725490193E-2</v>
      </c>
      <c r="P936" s="32" t="str">
        <f>IF(L936="","",N936*INDEX(rngFXtoEUr,MATCH(L936,rngCurrencies,0))/INDEX('Fixed inputs'!$D$81:$D$85,MATCH($C936,'Fixed inputs'!$B$81:$B$85,0)))</f>
        <v/>
      </c>
      <c r="Q936" s="146">
        <f t="shared" ca="1" si="222"/>
        <v>5.0784313725490193E-2</v>
      </c>
      <c r="V936" s="32"/>
    </row>
    <row r="937" spans="2:22" x14ac:dyDescent="0.6">
      <c r="B937" s="5">
        <f>INDEX('Fixed inputs'!$I$8:$I$19,MATCH(F937,'Fixed inputs'!$J$8:$J$19,0))</f>
        <v>10</v>
      </c>
      <c r="C937" s="22" t="s">
        <v>64</v>
      </c>
      <c r="D937" s="23" t="s">
        <v>50</v>
      </c>
      <c r="E937" s="23">
        <v>2020</v>
      </c>
      <c r="F937" s="24" t="s">
        <v>133</v>
      </c>
      <c r="G937" s="15" t="s">
        <v>136</v>
      </c>
      <c r="H937" s="5" t="s">
        <v>89</v>
      </c>
      <c r="I937" s="5" t="s">
        <v>65</v>
      </c>
      <c r="J937" s="125">
        <v>2.2533000000000003</v>
      </c>
      <c r="K937" s="15"/>
      <c r="N937" s="38"/>
      <c r="O937" s="31">
        <f ca="1">J937/'Fixed inputs'!$D$85*(1/INDIRECT($H937))</f>
        <v>0.73637254901960802</v>
      </c>
      <c r="P937" s="32" t="str">
        <f>IF(L937="","",N937*INDEX(rngFXtoEUr,MATCH(L937,rngCurrencies,0))/INDEX('Fixed inputs'!$D$81:$D$85,MATCH($C937,'Fixed inputs'!$B$81:$B$85,0)))</f>
        <v/>
      </c>
      <c r="Q937" s="146">
        <f t="shared" ca="1" si="222"/>
        <v>0.73637254901960802</v>
      </c>
      <c r="V937" s="32"/>
    </row>
    <row r="938" spans="2:22" x14ac:dyDescent="0.6">
      <c r="B938" s="5">
        <f>INDEX('Fixed inputs'!$I$8:$I$19,MATCH(F938,'Fixed inputs'!$J$8:$J$19,0))</f>
        <v>11</v>
      </c>
      <c r="C938" s="22" t="s">
        <v>64</v>
      </c>
      <c r="D938" s="23" t="s">
        <v>50</v>
      </c>
      <c r="E938" s="23">
        <v>2020</v>
      </c>
      <c r="F938" s="24" t="s">
        <v>134</v>
      </c>
      <c r="G938" s="15" t="s">
        <v>136</v>
      </c>
      <c r="H938" s="5" t="s">
        <v>89</v>
      </c>
      <c r="I938" s="5" t="s">
        <v>65</v>
      </c>
      <c r="J938" s="125">
        <v>2.2533000000000003</v>
      </c>
      <c r="K938" s="15"/>
      <c r="N938" s="38"/>
      <c r="O938" s="31">
        <f ca="1">J938/'Fixed inputs'!$D$85*(1/INDIRECT($H938))</f>
        <v>0.73637254901960802</v>
      </c>
      <c r="P938" s="32" t="str">
        <f>IF(L938="","",N938*INDEX(rngFXtoEUr,MATCH(L938,rngCurrencies,0))/INDEX('Fixed inputs'!$D$81:$D$85,MATCH($C938,'Fixed inputs'!$B$81:$B$85,0)))</f>
        <v/>
      </c>
      <c r="Q938" s="146">
        <f t="shared" ca="1" si="222"/>
        <v>0.73637254901960802</v>
      </c>
      <c r="V938" s="32"/>
    </row>
    <row r="939" spans="2:22" x14ac:dyDescent="0.6">
      <c r="B939" s="5">
        <f>INDEX('Fixed inputs'!$I$8:$I$19,MATCH(F939,'Fixed inputs'!$J$8:$J$19,0))</f>
        <v>12</v>
      </c>
      <c r="C939" s="22" t="s">
        <v>64</v>
      </c>
      <c r="D939" s="23" t="s">
        <v>50</v>
      </c>
      <c r="E939" s="23">
        <v>2020</v>
      </c>
      <c r="F939" s="24" t="s">
        <v>135</v>
      </c>
      <c r="G939" s="15" t="s">
        <v>136</v>
      </c>
      <c r="H939" s="5" t="s">
        <v>89</v>
      </c>
      <c r="I939" s="5" t="s">
        <v>65</v>
      </c>
      <c r="J939" s="125">
        <v>4.0071000000000003</v>
      </c>
      <c r="K939" s="15"/>
      <c r="N939" s="38"/>
      <c r="O939" s="31">
        <f ca="1">J939/'Fixed inputs'!$D$85*(1/INDIRECT($H939))</f>
        <v>1.3095098039215687</v>
      </c>
      <c r="P939" s="32" t="str">
        <f>IF(L939="","",N939*INDEX(rngFXtoEUr,MATCH(L939,rngCurrencies,0))/INDEX('Fixed inputs'!$D$81:$D$85,MATCH($C939,'Fixed inputs'!$B$81:$B$85,0)))</f>
        <v/>
      </c>
      <c r="Q939" s="146">
        <f t="shared" ca="1" si="222"/>
        <v>1.3095098039215687</v>
      </c>
      <c r="V939" s="32"/>
    </row>
    <row r="940" spans="2:22" x14ac:dyDescent="0.6">
      <c r="B940" s="5">
        <f>INDEX('Fixed inputs'!$I$8:$I$19,MATCH(F940,'Fixed inputs'!$J$8:$J$19,0))</f>
        <v>1</v>
      </c>
      <c r="C940" s="22" t="s">
        <v>64</v>
      </c>
      <c r="D940" s="23" t="s">
        <v>50</v>
      </c>
      <c r="E940" s="23">
        <v>2021</v>
      </c>
      <c r="F940" s="24" t="s">
        <v>124</v>
      </c>
      <c r="G940" s="15" t="s">
        <v>136</v>
      </c>
      <c r="H940" s="5" t="s">
        <v>89</v>
      </c>
      <c r="I940" s="5" t="s">
        <v>65</v>
      </c>
      <c r="J940" s="125">
        <v>6.9930000000000012</v>
      </c>
      <c r="K940" s="15"/>
      <c r="N940" s="38"/>
      <c r="O940" s="31">
        <f ca="1">J940/'Fixed inputs'!$D$85*(1/INDIRECT($H940))</f>
        <v>2.2852941176470591</v>
      </c>
      <c r="P940" s="32" t="str">
        <f>IF(L940="","",N940*INDEX(rngFXtoEUr,MATCH(L940,rngCurrencies,0))/INDEX('Fixed inputs'!$D$81:$D$85,MATCH($C940,'Fixed inputs'!$B$81:$B$85,0)))</f>
        <v/>
      </c>
      <c r="Q940" s="146">
        <f t="shared" ca="1" si="222"/>
        <v>2.2852941176470591</v>
      </c>
      <c r="V940" s="32"/>
    </row>
    <row r="941" spans="2:22" x14ac:dyDescent="0.6">
      <c r="B941" s="5">
        <f>INDEX('Fixed inputs'!$I$8:$I$19,MATCH(F941,'Fixed inputs'!$J$8:$J$19,0))</f>
        <v>2</v>
      </c>
      <c r="C941" s="22" t="s">
        <v>64</v>
      </c>
      <c r="D941" s="23" t="s">
        <v>50</v>
      </c>
      <c r="E941" s="23">
        <v>2021</v>
      </c>
      <c r="F941" s="24" t="s">
        <v>125</v>
      </c>
      <c r="G941" s="15" t="s">
        <v>136</v>
      </c>
      <c r="H941" s="5" t="s">
        <v>89</v>
      </c>
      <c r="I941" s="5" t="s">
        <v>65</v>
      </c>
      <c r="J941" s="125">
        <v>8.0142000000000007</v>
      </c>
      <c r="K941" s="15"/>
      <c r="N941" s="38"/>
      <c r="O941" s="31">
        <f ca="1">J941/'Fixed inputs'!$D$85*(1/INDIRECT($H941))</f>
        <v>2.6190196078431374</v>
      </c>
      <c r="P941" s="32" t="str">
        <f>IF(L941="","",N941*INDEX(rngFXtoEUr,MATCH(L941,rngCurrencies,0))/INDEX('Fixed inputs'!$D$81:$D$85,MATCH($C941,'Fixed inputs'!$B$81:$B$85,0)))</f>
        <v/>
      </c>
      <c r="Q941" s="146">
        <f t="shared" ca="1" si="222"/>
        <v>2.6190196078431374</v>
      </c>
      <c r="V941" s="32"/>
    </row>
    <row r="942" spans="2:22" x14ac:dyDescent="0.6">
      <c r="B942" s="5">
        <f>INDEX('Fixed inputs'!$I$8:$I$19,MATCH(F942,'Fixed inputs'!$J$8:$J$19,0))</f>
        <v>3</v>
      </c>
      <c r="C942" s="22" t="s">
        <v>64</v>
      </c>
      <c r="D942" s="23" t="s">
        <v>50</v>
      </c>
      <c r="E942" s="23">
        <v>2021</v>
      </c>
      <c r="F942" s="24" t="s">
        <v>126</v>
      </c>
      <c r="G942" s="15" t="s">
        <v>136</v>
      </c>
      <c r="H942" s="5" t="s">
        <v>89</v>
      </c>
      <c r="I942" s="5" t="s">
        <v>65</v>
      </c>
      <c r="J942" s="125">
        <v>6.0051000000000005</v>
      </c>
      <c r="K942" s="15"/>
      <c r="N942" s="38"/>
      <c r="O942" s="31">
        <f ca="1">J942/'Fixed inputs'!$D$85*(1/INDIRECT($H942))</f>
        <v>1.962450980392157</v>
      </c>
      <c r="P942" s="32" t="str">
        <f>IF(L942="","",N942*INDEX(rngFXtoEUr,MATCH(L942,rngCurrencies,0))/INDEX('Fixed inputs'!$D$81:$D$85,MATCH($C942,'Fixed inputs'!$B$81:$B$85,0)))</f>
        <v/>
      </c>
      <c r="Q942" s="146">
        <f t="shared" ca="1" si="222"/>
        <v>1.962450980392157</v>
      </c>
      <c r="V942" s="32"/>
    </row>
    <row r="943" spans="2:22" x14ac:dyDescent="0.6">
      <c r="B943" s="5">
        <f>INDEX('Fixed inputs'!$I$8:$I$19,MATCH(F943,'Fixed inputs'!$J$8:$J$19,0))</f>
        <v>4</v>
      </c>
      <c r="C943" s="22" t="s">
        <v>64</v>
      </c>
      <c r="D943" s="23" t="s">
        <v>50</v>
      </c>
      <c r="E943" s="23">
        <v>2021</v>
      </c>
      <c r="F943" s="24" t="s">
        <v>127</v>
      </c>
      <c r="G943" s="15" t="s">
        <v>136</v>
      </c>
      <c r="H943" s="5" t="s">
        <v>89</v>
      </c>
      <c r="I943" s="5" t="s">
        <v>65</v>
      </c>
      <c r="J943" s="125">
        <v>2.2533000000000003</v>
      </c>
      <c r="K943" s="15"/>
      <c r="N943" s="38"/>
      <c r="O943" s="31">
        <f ca="1">J943/'Fixed inputs'!$D$85*(1/INDIRECT($H943))</f>
        <v>0.73637254901960802</v>
      </c>
      <c r="P943" s="32" t="str">
        <f>IF(L943="","",N943*INDEX(rngFXtoEUr,MATCH(L943,rngCurrencies,0))/INDEX('Fixed inputs'!$D$81:$D$85,MATCH($C943,'Fixed inputs'!$B$81:$B$85,0)))</f>
        <v/>
      </c>
      <c r="Q943" s="146">
        <f t="shared" ca="1" si="222"/>
        <v>0.73637254901960802</v>
      </c>
      <c r="V943" s="32"/>
    </row>
    <row r="944" spans="2:22" x14ac:dyDescent="0.6">
      <c r="B944" s="5">
        <f>INDEX('Fixed inputs'!$I$8:$I$19,MATCH(F944,'Fixed inputs'!$J$8:$J$19,0))</f>
        <v>5</v>
      </c>
      <c r="C944" s="22" t="s">
        <v>64</v>
      </c>
      <c r="D944" s="23" t="s">
        <v>50</v>
      </c>
      <c r="E944" s="23">
        <v>2021</v>
      </c>
      <c r="F944" s="24" t="s">
        <v>128</v>
      </c>
      <c r="G944" s="15" t="s">
        <v>136</v>
      </c>
      <c r="H944" s="5" t="s">
        <v>89</v>
      </c>
      <c r="I944" s="5" t="s">
        <v>65</v>
      </c>
      <c r="J944" s="125">
        <v>0.17760000000000004</v>
      </c>
      <c r="K944" s="15"/>
      <c r="N944" s="38"/>
      <c r="O944" s="31">
        <f ca="1">J944/'Fixed inputs'!$D$85*(1/INDIRECT($H944))</f>
        <v>5.8039215686274521E-2</v>
      </c>
      <c r="P944" s="32" t="str">
        <f>IF(L944="","",N944*INDEX(rngFXtoEUr,MATCH(L944,rngCurrencies,0))/INDEX('Fixed inputs'!$D$81:$D$85,MATCH($C944,'Fixed inputs'!$B$81:$B$85,0)))</f>
        <v/>
      </c>
      <c r="Q944" s="146">
        <f t="shared" ca="1" si="222"/>
        <v>5.8039215686274521E-2</v>
      </c>
      <c r="V944" s="32"/>
    </row>
    <row r="945" spans="2:22" x14ac:dyDescent="0.6">
      <c r="B945" s="5">
        <f>INDEX('Fixed inputs'!$I$8:$I$19,MATCH(F945,'Fixed inputs'!$J$8:$J$19,0))</f>
        <v>6</v>
      </c>
      <c r="C945" s="22" t="s">
        <v>64</v>
      </c>
      <c r="D945" s="23" t="s">
        <v>50</v>
      </c>
      <c r="E945" s="23">
        <v>2021</v>
      </c>
      <c r="F945" s="24" t="s">
        <v>129</v>
      </c>
      <c r="G945" s="15" t="s">
        <v>136</v>
      </c>
      <c r="H945" s="5" t="s">
        <v>89</v>
      </c>
      <c r="I945" s="5" t="s">
        <v>65</v>
      </c>
      <c r="J945" s="125">
        <v>0.17760000000000004</v>
      </c>
      <c r="K945" s="15"/>
      <c r="N945" s="38"/>
      <c r="O945" s="31">
        <f ca="1">J945/'Fixed inputs'!$D$85*(1/INDIRECT($H945))</f>
        <v>5.8039215686274521E-2</v>
      </c>
      <c r="P945" s="32" t="str">
        <f>IF(L945="","",N945*INDEX(rngFXtoEUr,MATCH(L945,rngCurrencies,0))/INDEX('Fixed inputs'!$D$81:$D$85,MATCH($C945,'Fixed inputs'!$B$81:$B$85,0)))</f>
        <v/>
      </c>
      <c r="Q945" s="146">
        <f t="shared" ca="1" si="222"/>
        <v>5.8039215686274521E-2</v>
      </c>
      <c r="V945" s="32"/>
    </row>
    <row r="946" spans="2:22" x14ac:dyDescent="0.6">
      <c r="B946" s="5">
        <f>INDEX('Fixed inputs'!$I$8:$I$19,MATCH(F946,'Fixed inputs'!$J$8:$J$19,0))</f>
        <v>7</v>
      </c>
      <c r="C946" s="22" t="s">
        <v>64</v>
      </c>
      <c r="D946" s="23" t="s">
        <v>50</v>
      </c>
      <c r="E946" s="23">
        <v>2021</v>
      </c>
      <c r="F946" s="24" t="s">
        <v>130</v>
      </c>
      <c r="G946" s="15" t="s">
        <v>136</v>
      </c>
      <c r="H946" s="5" t="s">
        <v>89</v>
      </c>
      <c r="I946" s="5" t="s">
        <v>65</v>
      </c>
      <c r="J946" s="125">
        <v>0.17760000000000004</v>
      </c>
      <c r="K946" s="15"/>
      <c r="N946" s="38"/>
      <c r="O946" s="31">
        <f ca="1">J946/'Fixed inputs'!$D$85*(1/INDIRECT($H946))</f>
        <v>5.8039215686274521E-2</v>
      </c>
      <c r="P946" s="32" t="str">
        <f>IF(L946="","",N946*INDEX(rngFXtoEUr,MATCH(L946,rngCurrencies,0))/INDEX('Fixed inputs'!$D$81:$D$85,MATCH($C946,'Fixed inputs'!$B$81:$B$85,0)))</f>
        <v/>
      </c>
      <c r="Q946" s="146">
        <f t="shared" ca="1" si="222"/>
        <v>5.8039215686274521E-2</v>
      </c>
      <c r="V946" s="32"/>
    </row>
    <row r="947" spans="2:22" x14ac:dyDescent="0.6">
      <c r="B947" s="5">
        <f>INDEX('Fixed inputs'!$I$8:$I$19,MATCH(F947,'Fixed inputs'!$J$8:$J$19,0))</f>
        <v>8</v>
      </c>
      <c r="C947" s="22" t="s">
        <v>64</v>
      </c>
      <c r="D947" s="23" t="s">
        <v>50</v>
      </c>
      <c r="E947" s="23">
        <v>2021</v>
      </c>
      <c r="F947" s="24" t="s">
        <v>131</v>
      </c>
      <c r="G947" s="15" t="s">
        <v>136</v>
      </c>
      <c r="H947" s="5" t="s">
        <v>89</v>
      </c>
      <c r="I947" s="5" t="s">
        <v>65</v>
      </c>
      <c r="J947" s="125">
        <v>0.17760000000000004</v>
      </c>
      <c r="K947" s="15"/>
      <c r="N947" s="38"/>
      <c r="O947" s="31">
        <f ca="1">J947/'Fixed inputs'!$D$85*(1/INDIRECT($H947))</f>
        <v>5.8039215686274521E-2</v>
      </c>
      <c r="P947" s="32" t="str">
        <f>IF(L947="","",N947*INDEX(rngFXtoEUr,MATCH(L947,rngCurrencies,0))/INDEX('Fixed inputs'!$D$81:$D$85,MATCH($C947,'Fixed inputs'!$B$81:$B$85,0)))</f>
        <v/>
      </c>
      <c r="Q947" s="146">
        <f t="shared" ca="1" si="222"/>
        <v>5.8039215686274521E-2</v>
      </c>
      <c r="V947" s="32"/>
    </row>
    <row r="948" spans="2:22" x14ac:dyDescent="0.6">
      <c r="B948" s="5">
        <f>INDEX('Fixed inputs'!$I$8:$I$19,MATCH(F948,'Fixed inputs'!$J$8:$J$19,0))</f>
        <v>9</v>
      </c>
      <c r="C948" s="22" t="s">
        <v>64</v>
      </c>
      <c r="D948" s="23" t="s">
        <v>50</v>
      </c>
      <c r="E948" s="23">
        <v>2021</v>
      </c>
      <c r="F948" s="24" t="s">
        <v>132</v>
      </c>
      <c r="G948" s="15" t="s">
        <v>136</v>
      </c>
      <c r="H948" s="5" t="s">
        <v>89</v>
      </c>
      <c r="I948" s="5" t="s">
        <v>65</v>
      </c>
      <c r="J948" s="125">
        <v>0.17760000000000004</v>
      </c>
      <c r="K948" s="15"/>
      <c r="N948" s="38"/>
      <c r="O948" s="31">
        <f ca="1">J948/'Fixed inputs'!$D$85*(1/INDIRECT($H948))</f>
        <v>5.8039215686274521E-2</v>
      </c>
      <c r="P948" s="32" t="str">
        <f>IF(L948="","",N948*INDEX(rngFXtoEUr,MATCH(L948,rngCurrencies,0))/INDEX('Fixed inputs'!$D$81:$D$85,MATCH($C948,'Fixed inputs'!$B$81:$B$85,0)))</f>
        <v/>
      </c>
      <c r="Q948" s="146">
        <f t="shared" ca="1" si="222"/>
        <v>5.8039215686274521E-2</v>
      </c>
      <c r="V948" s="32"/>
    </row>
    <row r="949" spans="2:22" x14ac:dyDescent="0.6">
      <c r="B949" s="5">
        <f>INDEX('Fixed inputs'!$I$8:$I$19,MATCH(F949,'Fixed inputs'!$J$8:$J$19,0))</f>
        <v>10</v>
      </c>
      <c r="C949" s="22" t="s">
        <v>64</v>
      </c>
      <c r="D949" s="23" t="s">
        <v>50</v>
      </c>
      <c r="E949" s="23">
        <v>2021</v>
      </c>
      <c r="F949" s="24" t="s">
        <v>133</v>
      </c>
      <c r="G949" s="15" t="s">
        <v>136</v>
      </c>
      <c r="H949" s="5" t="s">
        <v>89</v>
      </c>
      <c r="I949" s="5" t="s">
        <v>65</v>
      </c>
      <c r="J949" s="125">
        <v>2.6307000000000005</v>
      </c>
      <c r="K949" s="15"/>
      <c r="N949" s="38"/>
      <c r="O949" s="31">
        <f ca="1">J949/'Fixed inputs'!$D$85*(1/INDIRECT($H949))</f>
        <v>0.85970588235294132</v>
      </c>
      <c r="P949" s="32" t="str">
        <f>IF(L949="","",N949*INDEX(rngFXtoEUr,MATCH(L949,rngCurrencies,0))/INDEX('Fixed inputs'!$D$81:$D$85,MATCH($C949,'Fixed inputs'!$B$81:$B$85,0)))</f>
        <v/>
      </c>
      <c r="Q949" s="146">
        <f t="shared" ca="1" si="222"/>
        <v>0.85970588235294132</v>
      </c>
      <c r="V949" s="32"/>
    </row>
    <row r="950" spans="2:22" x14ac:dyDescent="0.6">
      <c r="B950" s="5">
        <f>INDEX('Fixed inputs'!$I$8:$I$19,MATCH(F950,'Fixed inputs'!$J$8:$J$19,0))</f>
        <v>11</v>
      </c>
      <c r="C950" s="22" t="s">
        <v>64</v>
      </c>
      <c r="D950" s="23" t="s">
        <v>50</v>
      </c>
      <c r="E950" s="23">
        <v>2021</v>
      </c>
      <c r="F950" s="24" t="s">
        <v>134</v>
      </c>
      <c r="G950" s="15" t="s">
        <v>136</v>
      </c>
      <c r="H950" s="5" t="s">
        <v>89</v>
      </c>
      <c r="I950" s="5" t="s">
        <v>65</v>
      </c>
      <c r="J950" s="125">
        <v>2.6307000000000005</v>
      </c>
      <c r="K950" s="15"/>
      <c r="N950" s="38"/>
      <c r="O950" s="31">
        <f ca="1">J950/'Fixed inputs'!$D$85*(1/INDIRECT($H950))</f>
        <v>0.85970588235294132</v>
      </c>
      <c r="P950" s="32" t="str">
        <f>IF(L950="","",N950*INDEX(rngFXtoEUr,MATCH(L950,rngCurrencies,0))/INDEX('Fixed inputs'!$D$81:$D$85,MATCH($C950,'Fixed inputs'!$B$81:$B$85,0)))</f>
        <v/>
      </c>
      <c r="Q950" s="146">
        <f t="shared" ca="1" si="222"/>
        <v>0.85970588235294132</v>
      </c>
      <c r="V950" s="32"/>
    </row>
    <row r="951" spans="2:22" x14ac:dyDescent="0.6">
      <c r="B951" s="5">
        <f>INDEX('Fixed inputs'!$I$8:$I$19,MATCH(F951,'Fixed inputs'!$J$8:$J$19,0))</f>
        <v>12</v>
      </c>
      <c r="C951" s="22" t="s">
        <v>64</v>
      </c>
      <c r="D951" s="23" t="s">
        <v>50</v>
      </c>
      <c r="E951" s="23">
        <v>2021</v>
      </c>
      <c r="F951" s="24" t="s">
        <v>135</v>
      </c>
      <c r="G951" s="15" t="s">
        <v>136</v>
      </c>
      <c r="H951" s="5" t="s">
        <v>89</v>
      </c>
      <c r="I951" s="5" t="s">
        <v>65</v>
      </c>
      <c r="J951" s="125">
        <v>4.6731000000000007</v>
      </c>
      <c r="K951" s="15"/>
      <c r="N951" s="38"/>
      <c r="O951" s="31">
        <f ca="1">J951/'Fixed inputs'!$D$85*(1/INDIRECT($H951))</f>
        <v>1.5271568627450982</v>
      </c>
      <c r="P951" s="32" t="str">
        <f>IF(L951="","",N951*INDEX(rngFXtoEUr,MATCH(L951,rngCurrencies,0))/INDEX('Fixed inputs'!$D$81:$D$85,MATCH($C951,'Fixed inputs'!$B$81:$B$85,0)))</f>
        <v/>
      </c>
      <c r="Q951" s="146">
        <f t="shared" ca="1" si="222"/>
        <v>1.5271568627450982</v>
      </c>
      <c r="V951" s="32"/>
    </row>
    <row r="952" spans="2:22" x14ac:dyDescent="0.6">
      <c r="B952" s="5">
        <f>INDEX('Fixed inputs'!$I$8:$I$19,MATCH(F952,'Fixed inputs'!$J$8:$J$19,0))</f>
        <v>1</v>
      </c>
      <c r="C952" s="22" t="s">
        <v>64</v>
      </c>
      <c r="D952" s="23" t="s">
        <v>50</v>
      </c>
      <c r="E952" s="23">
        <v>2022</v>
      </c>
      <c r="F952" s="24" t="s">
        <v>124</v>
      </c>
      <c r="G952" s="15" t="s">
        <v>136</v>
      </c>
      <c r="H952" s="5" t="s">
        <v>89</v>
      </c>
      <c r="I952" s="5" t="s">
        <v>65</v>
      </c>
      <c r="J952" s="125">
        <v>8.1696000000000009</v>
      </c>
      <c r="K952" s="15"/>
      <c r="N952" s="38"/>
      <c r="O952" s="31">
        <f ca="1">J952/'Fixed inputs'!$D$85*(1/INDIRECT($H952))</f>
        <v>2.6698039215686276</v>
      </c>
      <c r="P952" s="32" t="str">
        <f>IF(L952="","",N952*INDEX(rngFXtoEUr,MATCH(L952,rngCurrencies,0))/INDEX('Fixed inputs'!$D$81:$D$85,MATCH($C952,'Fixed inputs'!$B$81:$B$85,0)))</f>
        <v/>
      </c>
      <c r="Q952" s="146">
        <f t="shared" ca="1" si="222"/>
        <v>2.6698039215686276</v>
      </c>
      <c r="V952" s="32"/>
    </row>
    <row r="953" spans="2:22" x14ac:dyDescent="0.6">
      <c r="B953" s="5">
        <f>INDEX('Fixed inputs'!$I$8:$I$19,MATCH(F953,'Fixed inputs'!$J$8:$J$19,0))</f>
        <v>2</v>
      </c>
      <c r="C953" s="22" t="s">
        <v>64</v>
      </c>
      <c r="D953" s="23" t="s">
        <v>50</v>
      </c>
      <c r="E953" s="23">
        <v>2022</v>
      </c>
      <c r="F953" s="24" t="s">
        <v>125</v>
      </c>
      <c r="G953" s="15" t="s">
        <v>136</v>
      </c>
      <c r="H953" s="5" t="s">
        <v>89</v>
      </c>
      <c r="I953" s="5" t="s">
        <v>65</v>
      </c>
      <c r="J953" s="125">
        <v>9.3573000000000004</v>
      </c>
      <c r="K953" s="15"/>
      <c r="N953" s="38"/>
      <c r="O953" s="31">
        <f ca="1">J953/'Fixed inputs'!$D$85*(1/INDIRECT($H953))</f>
        <v>3.0579411764705884</v>
      </c>
      <c r="P953" s="32" t="str">
        <f>IF(L953="","",N953*INDEX(rngFXtoEUr,MATCH(L953,rngCurrencies,0))/INDEX('Fixed inputs'!$D$81:$D$85,MATCH($C953,'Fixed inputs'!$B$81:$B$85,0)))</f>
        <v/>
      </c>
      <c r="Q953" s="146">
        <f t="shared" ca="1" si="222"/>
        <v>3.0579411764705884</v>
      </c>
      <c r="V953" s="32"/>
    </row>
    <row r="954" spans="2:22" x14ac:dyDescent="0.6">
      <c r="B954" s="5">
        <f>INDEX('Fixed inputs'!$I$8:$I$19,MATCH(F954,'Fixed inputs'!$J$8:$J$19,0))</f>
        <v>3</v>
      </c>
      <c r="C954" s="22" t="s">
        <v>64</v>
      </c>
      <c r="D954" s="23" t="s">
        <v>50</v>
      </c>
      <c r="E954" s="23">
        <v>2022</v>
      </c>
      <c r="F954" s="24" t="s">
        <v>126</v>
      </c>
      <c r="G954" s="15" t="s">
        <v>136</v>
      </c>
      <c r="H954" s="5" t="s">
        <v>89</v>
      </c>
      <c r="I954" s="5" t="s">
        <v>65</v>
      </c>
      <c r="J954" s="125">
        <v>7.015200000000001</v>
      </c>
      <c r="K954" s="15"/>
      <c r="N954" s="38"/>
      <c r="O954" s="31">
        <f ca="1">J954/'Fixed inputs'!$D$85*(1/INDIRECT($H954))</f>
        <v>2.2925490196078435</v>
      </c>
      <c r="P954" s="32" t="str">
        <f>IF(L954="","",N954*INDEX(rngFXtoEUr,MATCH(L954,rngCurrencies,0))/INDEX('Fixed inputs'!$D$81:$D$85,MATCH($C954,'Fixed inputs'!$B$81:$B$85,0)))</f>
        <v/>
      </c>
      <c r="Q954" s="146">
        <f t="shared" ca="1" si="222"/>
        <v>2.2925490196078435</v>
      </c>
      <c r="V954" s="32"/>
    </row>
    <row r="955" spans="2:22" x14ac:dyDescent="0.6">
      <c r="B955" s="5">
        <f>INDEX('Fixed inputs'!$I$8:$I$19,MATCH(F955,'Fixed inputs'!$J$8:$J$19,0))</f>
        <v>4</v>
      </c>
      <c r="C955" s="22" t="s">
        <v>64</v>
      </c>
      <c r="D955" s="23" t="s">
        <v>50</v>
      </c>
      <c r="E955" s="23">
        <v>2022</v>
      </c>
      <c r="F955" s="24" t="s">
        <v>127</v>
      </c>
      <c r="G955" s="15" t="s">
        <v>136</v>
      </c>
      <c r="H955" s="5" t="s">
        <v>89</v>
      </c>
      <c r="I955" s="5" t="s">
        <v>65</v>
      </c>
      <c r="J955" s="125">
        <v>2.6307000000000005</v>
      </c>
      <c r="K955" s="15"/>
      <c r="N955" s="38"/>
      <c r="O955" s="31">
        <f ca="1">J955/'Fixed inputs'!$D$85*(1/INDIRECT($H955))</f>
        <v>0.85970588235294132</v>
      </c>
      <c r="P955" s="32" t="str">
        <f>IF(L955="","",N955*INDEX(rngFXtoEUr,MATCH(L955,rngCurrencies,0))/INDEX('Fixed inputs'!$D$81:$D$85,MATCH($C955,'Fixed inputs'!$B$81:$B$85,0)))</f>
        <v/>
      </c>
      <c r="Q955" s="146">
        <f t="shared" ca="1" si="222"/>
        <v>0.85970588235294132</v>
      </c>
      <c r="V955" s="32"/>
    </row>
    <row r="956" spans="2:22" x14ac:dyDescent="0.6">
      <c r="B956" s="5">
        <f>INDEX('Fixed inputs'!$I$8:$I$19,MATCH(F956,'Fixed inputs'!$J$8:$J$19,0))</f>
        <v>5</v>
      </c>
      <c r="C956" s="22" t="s">
        <v>64</v>
      </c>
      <c r="D956" s="23" t="s">
        <v>50</v>
      </c>
      <c r="E956" s="23">
        <v>2022</v>
      </c>
      <c r="F956" s="24" t="s">
        <v>128</v>
      </c>
      <c r="G956" s="15" t="s">
        <v>136</v>
      </c>
      <c r="H956" s="5" t="s">
        <v>89</v>
      </c>
      <c r="I956" s="5" t="s">
        <v>65</v>
      </c>
      <c r="J956" s="125">
        <v>0.19980000000000003</v>
      </c>
      <c r="K956" s="15"/>
      <c r="N956" s="38"/>
      <c r="O956" s="31">
        <f ca="1">J956/'Fixed inputs'!$D$85*(1/INDIRECT($H956))</f>
        <v>6.5294117647058836E-2</v>
      </c>
      <c r="P956" s="32" t="str">
        <f>IF(L956="","",N956*INDEX(rngFXtoEUr,MATCH(L956,rngCurrencies,0))/INDEX('Fixed inputs'!$D$81:$D$85,MATCH($C956,'Fixed inputs'!$B$81:$B$85,0)))</f>
        <v/>
      </c>
      <c r="Q956" s="146">
        <f t="shared" ca="1" si="222"/>
        <v>6.5294117647058836E-2</v>
      </c>
      <c r="V956" s="32"/>
    </row>
    <row r="957" spans="2:22" x14ac:dyDescent="0.6">
      <c r="B957" s="5">
        <f>INDEX('Fixed inputs'!$I$8:$I$19,MATCH(F957,'Fixed inputs'!$J$8:$J$19,0))</f>
        <v>6</v>
      </c>
      <c r="C957" s="22" t="s">
        <v>64</v>
      </c>
      <c r="D957" s="23" t="s">
        <v>50</v>
      </c>
      <c r="E957" s="23">
        <v>2022</v>
      </c>
      <c r="F957" s="24" t="s">
        <v>129</v>
      </c>
      <c r="G957" s="15" t="s">
        <v>136</v>
      </c>
      <c r="H957" s="5" t="s">
        <v>89</v>
      </c>
      <c r="I957" s="5" t="s">
        <v>65</v>
      </c>
      <c r="J957" s="125">
        <v>0.19980000000000003</v>
      </c>
      <c r="K957" s="15"/>
      <c r="N957" s="38"/>
      <c r="O957" s="31">
        <f ca="1">J957/'Fixed inputs'!$D$85*(1/INDIRECT($H957))</f>
        <v>6.5294117647058836E-2</v>
      </c>
      <c r="P957" s="32" t="str">
        <f>IF(L957="","",N957*INDEX(rngFXtoEUr,MATCH(L957,rngCurrencies,0))/INDEX('Fixed inputs'!$D$81:$D$85,MATCH($C957,'Fixed inputs'!$B$81:$B$85,0)))</f>
        <v/>
      </c>
      <c r="Q957" s="146">
        <f t="shared" ca="1" si="222"/>
        <v>6.5294117647058836E-2</v>
      </c>
      <c r="V957" s="32"/>
    </row>
    <row r="958" spans="2:22" x14ac:dyDescent="0.6">
      <c r="B958" s="5">
        <f>INDEX('Fixed inputs'!$I$8:$I$19,MATCH(F958,'Fixed inputs'!$J$8:$J$19,0))</f>
        <v>7</v>
      </c>
      <c r="C958" s="22" t="s">
        <v>64</v>
      </c>
      <c r="D958" s="23" t="s">
        <v>50</v>
      </c>
      <c r="E958" s="23">
        <v>2022</v>
      </c>
      <c r="F958" s="24" t="s">
        <v>130</v>
      </c>
      <c r="G958" s="15" t="s">
        <v>136</v>
      </c>
      <c r="H958" s="5" t="s">
        <v>89</v>
      </c>
      <c r="I958" s="5" t="s">
        <v>65</v>
      </c>
      <c r="J958" s="125">
        <v>0.19980000000000003</v>
      </c>
      <c r="K958" s="15"/>
      <c r="N958" s="38"/>
      <c r="O958" s="31">
        <f ca="1">J958/'Fixed inputs'!$D$85*(1/INDIRECT($H958))</f>
        <v>6.5294117647058836E-2</v>
      </c>
      <c r="P958" s="32" t="str">
        <f>IF(L958="","",N958*INDEX(rngFXtoEUr,MATCH(L958,rngCurrencies,0))/INDEX('Fixed inputs'!$D$81:$D$85,MATCH($C958,'Fixed inputs'!$B$81:$B$85,0)))</f>
        <v/>
      </c>
      <c r="Q958" s="146">
        <f t="shared" ca="1" si="222"/>
        <v>6.5294117647058836E-2</v>
      </c>
      <c r="V958" s="32"/>
    </row>
    <row r="959" spans="2:22" x14ac:dyDescent="0.6">
      <c r="B959" s="5">
        <f>INDEX('Fixed inputs'!$I$8:$I$19,MATCH(F959,'Fixed inputs'!$J$8:$J$19,0))</f>
        <v>8</v>
      </c>
      <c r="C959" s="22" t="s">
        <v>64</v>
      </c>
      <c r="D959" s="23" t="s">
        <v>50</v>
      </c>
      <c r="E959" s="23">
        <v>2022</v>
      </c>
      <c r="F959" s="24" t="s">
        <v>131</v>
      </c>
      <c r="G959" s="15" t="s">
        <v>136</v>
      </c>
      <c r="H959" s="5" t="s">
        <v>89</v>
      </c>
      <c r="I959" s="5" t="s">
        <v>65</v>
      </c>
      <c r="J959" s="125">
        <v>0.19980000000000003</v>
      </c>
      <c r="K959" s="15"/>
      <c r="N959" s="38"/>
      <c r="O959" s="31">
        <f ca="1">J959/'Fixed inputs'!$D$85*(1/INDIRECT($H959))</f>
        <v>6.5294117647058836E-2</v>
      </c>
      <c r="P959" s="32" t="str">
        <f>IF(L959="","",N959*INDEX(rngFXtoEUr,MATCH(L959,rngCurrencies,0))/INDEX('Fixed inputs'!$D$81:$D$85,MATCH($C959,'Fixed inputs'!$B$81:$B$85,0)))</f>
        <v/>
      </c>
      <c r="Q959" s="146">
        <f t="shared" ca="1" si="222"/>
        <v>6.5294117647058836E-2</v>
      </c>
      <c r="V959" s="32"/>
    </row>
    <row r="960" spans="2:22" x14ac:dyDescent="0.6">
      <c r="B960" s="5">
        <f>INDEX('Fixed inputs'!$I$8:$I$19,MATCH(F960,'Fixed inputs'!$J$8:$J$19,0))</f>
        <v>9</v>
      </c>
      <c r="C960" s="22" t="s">
        <v>64</v>
      </c>
      <c r="D960" s="23" t="s">
        <v>50</v>
      </c>
      <c r="E960" s="23">
        <v>2022</v>
      </c>
      <c r="F960" s="24" t="s">
        <v>132</v>
      </c>
      <c r="G960" s="15" t="s">
        <v>136</v>
      </c>
      <c r="H960" s="5" t="s">
        <v>89</v>
      </c>
      <c r="I960" s="5" t="s">
        <v>65</v>
      </c>
      <c r="J960" s="125">
        <v>0.19980000000000003</v>
      </c>
      <c r="K960" s="15"/>
      <c r="N960" s="38"/>
      <c r="O960" s="31">
        <f ca="1">J960/'Fixed inputs'!$D$85*(1/INDIRECT($H960))</f>
        <v>6.5294117647058836E-2</v>
      </c>
      <c r="P960" s="32" t="str">
        <f>IF(L960="","",N960*INDEX(rngFXtoEUr,MATCH(L960,rngCurrencies,0))/INDEX('Fixed inputs'!$D$81:$D$85,MATCH($C960,'Fixed inputs'!$B$81:$B$85,0)))</f>
        <v/>
      </c>
      <c r="Q960" s="146">
        <f t="shared" ca="1" si="222"/>
        <v>6.5294117647058836E-2</v>
      </c>
      <c r="V960" s="32"/>
    </row>
    <row r="961" spans="2:22" x14ac:dyDescent="0.6">
      <c r="B961" s="5">
        <f>INDEX('Fixed inputs'!$I$8:$I$19,MATCH(F961,'Fixed inputs'!$J$8:$J$19,0))</f>
        <v>10</v>
      </c>
      <c r="C961" s="22" t="s">
        <v>64</v>
      </c>
      <c r="D961" s="23" t="s">
        <v>50</v>
      </c>
      <c r="E961" s="23">
        <v>2022</v>
      </c>
      <c r="F961" s="24" t="s">
        <v>133</v>
      </c>
      <c r="G961" s="15" t="s">
        <v>136</v>
      </c>
      <c r="H961" s="5" t="s">
        <v>89</v>
      </c>
      <c r="I961" s="5" t="s">
        <v>65</v>
      </c>
      <c r="J961" s="125">
        <v>3.0857999999999999</v>
      </c>
      <c r="K961" s="15"/>
      <c r="N961" s="38"/>
      <c r="O961" s="31">
        <f ca="1">J961/'Fixed inputs'!$D$85*(1/INDIRECT($H961))</f>
        <v>1.0084313725490197</v>
      </c>
      <c r="P961" s="32" t="str">
        <f>IF(L961="","",N961*INDEX(rngFXtoEUr,MATCH(L961,rngCurrencies,0))/INDEX('Fixed inputs'!$D$81:$D$85,MATCH($C961,'Fixed inputs'!$B$81:$B$85,0)))</f>
        <v/>
      </c>
      <c r="Q961" s="146">
        <f t="shared" ca="1" si="222"/>
        <v>1.0084313725490197</v>
      </c>
      <c r="V961" s="32"/>
    </row>
    <row r="962" spans="2:22" x14ac:dyDescent="0.6">
      <c r="B962" s="5">
        <f>INDEX('Fixed inputs'!$I$8:$I$19,MATCH(F962,'Fixed inputs'!$J$8:$J$19,0))</f>
        <v>11</v>
      </c>
      <c r="C962" s="22" t="s">
        <v>64</v>
      </c>
      <c r="D962" s="23" t="s">
        <v>50</v>
      </c>
      <c r="E962" s="23">
        <v>2022</v>
      </c>
      <c r="F962" s="24" t="s">
        <v>134</v>
      </c>
      <c r="G962" s="15" t="s">
        <v>136</v>
      </c>
      <c r="H962" s="5" t="s">
        <v>89</v>
      </c>
      <c r="I962" s="5" t="s">
        <v>65</v>
      </c>
      <c r="J962" s="125">
        <v>3.0857999999999999</v>
      </c>
      <c r="K962" s="15"/>
      <c r="N962" s="38"/>
      <c r="O962" s="31">
        <f ca="1">J962/'Fixed inputs'!$D$85*(1/INDIRECT($H962))</f>
        <v>1.0084313725490197</v>
      </c>
      <c r="P962" s="32" t="str">
        <f>IF(L962="","",N962*INDEX(rngFXtoEUr,MATCH(L962,rngCurrencies,0))/INDEX('Fixed inputs'!$D$81:$D$85,MATCH($C962,'Fixed inputs'!$B$81:$B$85,0)))</f>
        <v/>
      </c>
      <c r="Q962" s="146">
        <f t="shared" ca="1" si="222"/>
        <v>1.0084313725490197</v>
      </c>
      <c r="V962" s="32"/>
    </row>
    <row r="963" spans="2:22" x14ac:dyDescent="0.6">
      <c r="B963" s="5">
        <f>INDEX('Fixed inputs'!$I$8:$I$19,MATCH(F963,'Fixed inputs'!$J$8:$J$19,0))</f>
        <v>12</v>
      </c>
      <c r="C963" s="22" t="s">
        <v>64</v>
      </c>
      <c r="D963" s="23" t="s">
        <v>50</v>
      </c>
      <c r="E963" s="23">
        <v>2022</v>
      </c>
      <c r="F963" s="24" t="s">
        <v>135</v>
      </c>
      <c r="G963" s="15" t="s">
        <v>136</v>
      </c>
      <c r="H963" s="5" t="s">
        <v>89</v>
      </c>
      <c r="I963" s="5" t="s">
        <v>65</v>
      </c>
      <c r="J963" s="125">
        <v>5.4945000000000013</v>
      </c>
      <c r="K963" s="15"/>
      <c r="N963" s="38"/>
      <c r="O963" s="31">
        <f ca="1">J963/'Fixed inputs'!$D$85*(1/INDIRECT($H963))</f>
        <v>1.7955882352941182</v>
      </c>
      <c r="P963" s="32" t="str">
        <f>IF(L963="","",N963*INDEX(rngFXtoEUr,MATCH(L963,rngCurrencies,0))/INDEX('Fixed inputs'!$D$81:$D$85,MATCH($C963,'Fixed inputs'!$B$81:$B$85,0)))</f>
        <v/>
      </c>
      <c r="Q963" s="146">
        <f t="shared" ca="1" si="222"/>
        <v>1.7955882352941182</v>
      </c>
      <c r="V963" s="32"/>
    </row>
    <row r="964" spans="2:22" x14ac:dyDescent="0.6">
      <c r="B964" s="5">
        <f>INDEX('Fixed inputs'!$I$8:$I$19,MATCH(F964,'Fixed inputs'!$J$8:$J$19,0))</f>
        <v>1</v>
      </c>
      <c r="C964" s="22" t="s">
        <v>64</v>
      </c>
      <c r="D964" s="23" t="s">
        <v>50</v>
      </c>
      <c r="E964" s="23">
        <v>2023</v>
      </c>
      <c r="F964" s="24" t="s">
        <v>124</v>
      </c>
      <c r="G964" s="15" t="s">
        <v>136</v>
      </c>
      <c r="H964" s="5" t="s">
        <v>89</v>
      </c>
      <c r="I964" s="5" t="s">
        <v>65</v>
      </c>
      <c r="J964" s="125">
        <v>9.5904000000000007</v>
      </c>
      <c r="K964" s="15"/>
      <c r="N964" s="38"/>
      <c r="O964" s="31">
        <f ca="1">J964/'Fixed inputs'!$D$85*(1/INDIRECT($H964))</f>
        <v>3.1341176470588237</v>
      </c>
      <c r="P964" s="32" t="str">
        <f>IF(L964="","",N964*INDEX(rngFXtoEUr,MATCH(L964,rngCurrencies,0))/INDEX('Fixed inputs'!$D$81:$D$85,MATCH($C964,'Fixed inputs'!$B$81:$B$85,0)))</f>
        <v/>
      </c>
      <c r="Q964" s="146">
        <f t="shared" ca="1" si="222"/>
        <v>3.1341176470588237</v>
      </c>
      <c r="V964" s="32"/>
    </row>
    <row r="965" spans="2:22" x14ac:dyDescent="0.6">
      <c r="B965" s="5">
        <f>INDEX('Fixed inputs'!$I$8:$I$19,MATCH(F965,'Fixed inputs'!$J$8:$J$19,0))</f>
        <v>2</v>
      </c>
      <c r="C965" s="22" t="s">
        <v>64</v>
      </c>
      <c r="D965" s="23" t="s">
        <v>50</v>
      </c>
      <c r="E965" s="23">
        <v>2023</v>
      </c>
      <c r="F965" s="24" t="s">
        <v>125</v>
      </c>
      <c r="G965" s="15" t="s">
        <v>136</v>
      </c>
      <c r="H965" s="5" t="s">
        <v>89</v>
      </c>
      <c r="I965" s="5" t="s">
        <v>65</v>
      </c>
      <c r="J965" s="125">
        <v>10.989000000000003</v>
      </c>
      <c r="K965" s="15"/>
      <c r="N965" s="38"/>
      <c r="O965" s="31">
        <f ca="1">J965/'Fixed inputs'!$D$85*(1/INDIRECT($H965))</f>
        <v>3.5911764705882363</v>
      </c>
      <c r="P965" s="32" t="str">
        <f>IF(L965="","",N965*INDEX(rngFXtoEUr,MATCH(L965,rngCurrencies,0))/INDEX('Fixed inputs'!$D$81:$D$85,MATCH($C965,'Fixed inputs'!$B$81:$B$85,0)))</f>
        <v/>
      </c>
      <c r="Q965" s="146">
        <f t="shared" ca="1" si="222"/>
        <v>3.5911764705882363</v>
      </c>
      <c r="V965" s="32"/>
    </row>
    <row r="966" spans="2:22" x14ac:dyDescent="0.6">
      <c r="B966" s="5">
        <f>INDEX('Fixed inputs'!$I$8:$I$19,MATCH(F966,'Fixed inputs'!$J$8:$J$19,0))</f>
        <v>3</v>
      </c>
      <c r="C966" s="22" t="s">
        <v>64</v>
      </c>
      <c r="D966" s="23" t="s">
        <v>50</v>
      </c>
      <c r="E966" s="23">
        <v>2023</v>
      </c>
      <c r="F966" s="24" t="s">
        <v>126</v>
      </c>
      <c r="G966" s="15" t="s">
        <v>136</v>
      </c>
      <c r="H966" s="5" t="s">
        <v>89</v>
      </c>
      <c r="I966" s="5" t="s">
        <v>65</v>
      </c>
      <c r="J966" s="125">
        <v>8.247300000000001</v>
      </c>
      <c r="K966" s="15"/>
      <c r="N966" s="38"/>
      <c r="O966" s="31">
        <f ca="1">J966/'Fixed inputs'!$D$85*(1/INDIRECT($H966))</f>
        <v>2.6951960784313731</v>
      </c>
      <c r="P966" s="32" t="str">
        <f>IF(L966="","",N966*INDEX(rngFXtoEUr,MATCH(L966,rngCurrencies,0))/INDEX('Fixed inputs'!$D$81:$D$85,MATCH($C966,'Fixed inputs'!$B$81:$B$85,0)))</f>
        <v/>
      </c>
      <c r="Q966" s="146">
        <f t="shared" ca="1" si="222"/>
        <v>2.6951960784313731</v>
      </c>
      <c r="V966" s="32"/>
    </row>
    <row r="967" spans="2:22" x14ac:dyDescent="0.6">
      <c r="B967" s="5">
        <f>INDEX('Fixed inputs'!$I$8:$I$19,MATCH(F967,'Fixed inputs'!$J$8:$J$19,0))</f>
        <v>4</v>
      </c>
      <c r="C967" s="22" t="s">
        <v>64</v>
      </c>
      <c r="D967" s="23" t="s">
        <v>50</v>
      </c>
      <c r="E967" s="23">
        <v>2023</v>
      </c>
      <c r="F967" s="24" t="s">
        <v>127</v>
      </c>
      <c r="G967" s="15" t="s">
        <v>136</v>
      </c>
      <c r="H967" s="5" t="s">
        <v>89</v>
      </c>
      <c r="I967" s="5" t="s">
        <v>65</v>
      </c>
      <c r="J967" s="125">
        <v>3.0857999999999999</v>
      </c>
      <c r="K967" s="15"/>
      <c r="N967" s="38"/>
      <c r="O967" s="31">
        <f ca="1">J967/'Fixed inputs'!$D$85*(1/INDIRECT($H967))</f>
        <v>1.0084313725490197</v>
      </c>
      <c r="P967" s="32" t="str">
        <f>IF(L967="","",N967*INDEX(rngFXtoEUr,MATCH(L967,rngCurrencies,0))/INDEX('Fixed inputs'!$D$81:$D$85,MATCH($C967,'Fixed inputs'!$B$81:$B$85,0)))</f>
        <v/>
      </c>
      <c r="Q967" s="146">
        <f t="shared" ref="Q967:Q1030" ca="1" si="223">SUM(O967,P967)*IF(AND(D967="GB",C967="Gas",NOT(include_GB_GAS_transport)),0,1)</f>
        <v>1.0084313725490197</v>
      </c>
      <c r="V967" s="32"/>
    </row>
    <row r="968" spans="2:22" x14ac:dyDescent="0.6">
      <c r="B968" s="5">
        <f>INDEX('Fixed inputs'!$I$8:$I$19,MATCH(F968,'Fixed inputs'!$J$8:$J$19,0))</f>
        <v>5</v>
      </c>
      <c r="C968" s="22" t="s">
        <v>64</v>
      </c>
      <c r="D968" s="23" t="s">
        <v>50</v>
      </c>
      <c r="E968" s="23">
        <v>2023</v>
      </c>
      <c r="F968" s="24" t="s">
        <v>128</v>
      </c>
      <c r="G968" s="15" t="s">
        <v>136</v>
      </c>
      <c r="H968" s="5" t="s">
        <v>89</v>
      </c>
      <c r="I968" s="5" t="s">
        <v>65</v>
      </c>
      <c r="J968" s="125">
        <v>0.24420000000000003</v>
      </c>
      <c r="K968" s="15"/>
      <c r="N968" s="38"/>
      <c r="O968" s="31">
        <f ca="1">J968/'Fixed inputs'!$D$85*(1/INDIRECT($H968))</f>
        <v>7.9803921568627464E-2</v>
      </c>
      <c r="P968" s="32" t="str">
        <f>IF(L968="","",N968*INDEX(rngFXtoEUr,MATCH(L968,rngCurrencies,0))/INDEX('Fixed inputs'!$D$81:$D$85,MATCH($C968,'Fixed inputs'!$B$81:$B$85,0)))</f>
        <v/>
      </c>
      <c r="Q968" s="146">
        <f t="shared" ca="1" si="223"/>
        <v>7.9803921568627464E-2</v>
      </c>
      <c r="V968" s="32"/>
    </row>
    <row r="969" spans="2:22" x14ac:dyDescent="0.6">
      <c r="B969" s="5">
        <f>INDEX('Fixed inputs'!$I$8:$I$19,MATCH(F969,'Fixed inputs'!$J$8:$J$19,0))</f>
        <v>6</v>
      </c>
      <c r="C969" s="22" t="s">
        <v>64</v>
      </c>
      <c r="D969" s="23" t="s">
        <v>50</v>
      </c>
      <c r="E969" s="23">
        <v>2023</v>
      </c>
      <c r="F969" s="24" t="s">
        <v>129</v>
      </c>
      <c r="G969" s="15" t="s">
        <v>136</v>
      </c>
      <c r="H969" s="5" t="s">
        <v>89</v>
      </c>
      <c r="I969" s="5" t="s">
        <v>65</v>
      </c>
      <c r="J969" s="125">
        <v>0.24420000000000003</v>
      </c>
      <c r="K969" s="15"/>
      <c r="N969" s="38"/>
      <c r="O969" s="31">
        <f ca="1">J969/'Fixed inputs'!$D$85*(1/INDIRECT($H969))</f>
        <v>7.9803921568627464E-2</v>
      </c>
      <c r="P969" s="32" t="str">
        <f>IF(L969="","",N969*INDEX(rngFXtoEUr,MATCH(L969,rngCurrencies,0))/INDEX('Fixed inputs'!$D$81:$D$85,MATCH($C969,'Fixed inputs'!$B$81:$B$85,0)))</f>
        <v/>
      </c>
      <c r="Q969" s="146">
        <f t="shared" ca="1" si="223"/>
        <v>7.9803921568627464E-2</v>
      </c>
      <c r="V969" s="32"/>
    </row>
    <row r="970" spans="2:22" x14ac:dyDescent="0.6">
      <c r="B970" s="5">
        <f>INDEX('Fixed inputs'!$I$8:$I$19,MATCH(F970,'Fixed inputs'!$J$8:$J$19,0))</f>
        <v>7</v>
      </c>
      <c r="C970" s="22" t="s">
        <v>64</v>
      </c>
      <c r="D970" s="23" t="s">
        <v>50</v>
      </c>
      <c r="E970" s="23">
        <v>2023</v>
      </c>
      <c r="F970" s="24" t="s">
        <v>130</v>
      </c>
      <c r="G970" s="15" t="s">
        <v>136</v>
      </c>
      <c r="H970" s="5" t="s">
        <v>89</v>
      </c>
      <c r="I970" s="5" t="s">
        <v>65</v>
      </c>
      <c r="J970" s="125">
        <v>0.24420000000000003</v>
      </c>
      <c r="K970" s="15"/>
      <c r="N970" s="38"/>
      <c r="O970" s="31">
        <f ca="1">J970/'Fixed inputs'!$D$85*(1/INDIRECT($H970))</f>
        <v>7.9803921568627464E-2</v>
      </c>
      <c r="P970" s="32" t="str">
        <f>IF(L970="","",N970*INDEX(rngFXtoEUr,MATCH(L970,rngCurrencies,0))/INDEX('Fixed inputs'!$D$81:$D$85,MATCH($C970,'Fixed inputs'!$B$81:$B$85,0)))</f>
        <v/>
      </c>
      <c r="Q970" s="146">
        <f t="shared" ca="1" si="223"/>
        <v>7.9803921568627464E-2</v>
      </c>
      <c r="V970" s="32"/>
    </row>
    <row r="971" spans="2:22" x14ac:dyDescent="0.6">
      <c r="B971" s="5">
        <f>INDEX('Fixed inputs'!$I$8:$I$19,MATCH(F971,'Fixed inputs'!$J$8:$J$19,0))</f>
        <v>8</v>
      </c>
      <c r="C971" s="22" t="s">
        <v>64</v>
      </c>
      <c r="D971" s="23" t="s">
        <v>50</v>
      </c>
      <c r="E971" s="23">
        <v>2023</v>
      </c>
      <c r="F971" s="24" t="s">
        <v>131</v>
      </c>
      <c r="G971" s="15" t="s">
        <v>136</v>
      </c>
      <c r="H971" s="5" t="s">
        <v>89</v>
      </c>
      <c r="I971" s="5" t="s">
        <v>65</v>
      </c>
      <c r="J971" s="125">
        <v>0.24420000000000003</v>
      </c>
      <c r="K971" s="15"/>
      <c r="N971" s="38"/>
      <c r="O971" s="31">
        <f ca="1">J971/'Fixed inputs'!$D$85*(1/INDIRECT($H971))</f>
        <v>7.9803921568627464E-2</v>
      </c>
      <c r="P971" s="32" t="str">
        <f>IF(L971="","",N971*INDEX(rngFXtoEUr,MATCH(L971,rngCurrencies,0))/INDEX('Fixed inputs'!$D$81:$D$85,MATCH($C971,'Fixed inputs'!$B$81:$B$85,0)))</f>
        <v/>
      </c>
      <c r="Q971" s="146">
        <f t="shared" ca="1" si="223"/>
        <v>7.9803921568627464E-2</v>
      </c>
      <c r="V971" s="32"/>
    </row>
    <row r="972" spans="2:22" x14ac:dyDescent="0.6">
      <c r="B972" s="5">
        <f>INDEX('Fixed inputs'!$I$8:$I$19,MATCH(F972,'Fixed inputs'!$J$8:$J$19,0))</f>
        <v>9</v>
      </c>
      <c r="C972" s="22" t="s">
        <v>64</v>
      </c>
      <c r="D972" s="23" t="s">
        <v>50</v>
      </c>
      <c r="E972" s="23">
        <v>2023</v>
      </c>
      <c r="F972" s="24" t="s">
        <v>132</v>
      </c>
      <c r="G972" s="15" t="s">
        <v>136</v>
      </c>
      <c r="H972" s="5" t="s">
        <v>89</v>
      </c>
      <c r="I972" s="5" t="s">
        <v>65</v>
      </c>
      <c r="J972" s="125">
        <v>0.24420000000000003</v>
      </c>
      <c r="K972" s="15"/>
      <c r="N972" s="38"/>
      <c r="O972" s="31">
        <f ca="1">J972/'Fixed inputs'!$D$85*(1/INDIRECT($H972))</f>
        <v>7.9803921568627464E-2</v>
      </c>
      <c r="P972" s="32" t="str">
        <f>IF(L972="","",N972*INDEX(rngFXtoEUr,MATCH(L972,rngCurrencies,0))/INDEX('Fixed inputs'!$D$81:$D$85,MATCH($C972,'Fixed inputs'!$B$81:$B$85,0)))</f>
        <v/>
      </c>
      <c r="Q972" s="146">
        <f t="shared" ca="1" si="223"/>
        <v>7.9803921568627464E-2</v>
      </c>
      <c r="V972" s="32"/>
    </row>
    <row r="973" spans="2:22" x14ac:dyDescent="0.6">
      <c r="B973" s="5">
        <f>INDEX('Fixed inputs'!$I$8:$I$19,MATCH(F973,'Fixed inputs'!$J$8:$J$19,0))</f>
        <v>10</v>
      </c>
      <c r="C973" s="22" t="s">
        <v>64</v>
      </c>
      <c r="D973" s="23" t="s">
        <v>50</v>
      </c>
      <c r="E973" s="23">
        <v>2023</v>
      </c>
      <c r="F973" s="24" t="s">
        <v>133</v>
      </c>
      <c r="G973" s="15" t="s">
        <v>136</v>
      </c>
      <c r="H973" s="5" t="s">
        <v>89</v>
      </c>
      <c r="I973" s="5" t="s">
        <v>65</v>
      </c>
      <c r="J973" s="125">
        <v>3.1080000000000001</v>
      </c>
      <c r="K973" s="15"/>
      <c r="N973" s="38"/>
      <c r="O973" s="31">
        <f ca="1">J973/'Fixed inputs'!$D$85*(1/INDIRECT($H973))</f>
        <v>1.0156862745098039</v>
      </c>
      <c r="P973" s="32" t="str">
        <f>IF(L973="","",N973*INDEX(rngFXtoEUr,MATCH(L973,rngCurrencies,0))/INDEX('Fixed inputs'!$D$81:$D$85,MATCH($C973,'Fixed inputs'!$B$81:$B$85,0)))</f>
        <v/>
      </c>
      <c r="Q973" s="146">
        <f t="shared" ca="1" si="223"/>
        <v>1.0156862745098039</v>
      </c>
      <c r="V973" s="32"/>
    </row>
    <row r="974" spans="2:22" x14ac:dyDescent="0.6">
      <c r="B974" s="5">
        <f>INDEX('Fixed inputs'!$I$8:$I$19,MATCH(F974,'Fixed inputs'!$J$8:$J$19,0))</f>
        <v>11</v>
      </c>
      <c r="C974" s="22" t="s">
        <v>64</v>
      </c>
      <c r="D974" s="23" t="s">
        <v>50</v>
      </c>
      <c r="E974" s="23">
        <v>2023</v>
      </c>
      <c r="F974" s="24" t="s">
        <v>134</v>
      </c>
      <c r="G974" s="15" t="s">
        <v>136</v>
      </c>
      <c r="H974" s="5" t="s">
        <v>89</v>
      </c>
      <c r="I974" s="5" t="s">
        <v>65</v>
      </c>
      <c r="J974" s="125">
        <v>3.1080000000000001</v>
      </c>
      <c r="K974" s="15"/>
      <c r="N974" s="38"/>
      <c r="O974" s="31">
        <f ca="1">J974/'Fixed inputs'!$D$85*(1/INDIRECT($H974))</f>
        <v>1.0156862745098039</v>
      </c>
      <c r="P974" s="32" t="str">
        <f>IF(L974="","",N974*INDEX(rngFXtoEUr,MATCH(L974,rngCurrencies,0))/INDEX('Fixed inputs'!$D$81:$D$85,MATCH($C974,'Fixed inputs'!$B$81:$B$85,0)))</f>
        <v/>
      </c>
      <c r="Q974" s="146">
        <f t="shared" ca="1" si="223"/>
        <v>1.0156862745098039</v>
      </c>
      <c r="V974" s="32"/>
    </row>
    <row r="975" spans="2:22" x14ac:dyDescent="0.6">
      <c r="B975" s="5">
        <f>INDEX('Fixed inputs'!$I$8:$I$19,MATCH(F975,'Fixed inputs'!$J$8:$J$19,0))</f>
        <v>12</v>
      </c>
      <c r="C975" s="22" t="s">
        <v>64</v>
      </c>
      <c r="D975" s="23" t="s">
        <v>50</v>
      </c>
      <c r="E975" s="23">
        <v>2023</v>
      </c>
      <c r="F975" s="24" t="s">
        <v>135</v>
      </c>
      <c r="G975" s="15" t="s">
        <v>136</v>
      </c>
      <c r="H975" s="5" t="s">
        <v>89</v>
      </c>
      <c r="I975" s="5" t="s">
        <v>65</v>
      </c>
      <c r="J975" s="125">
        <v>5.5278</v>
      </c>
      <c r="K975" s="15"/>
      <c r="N975" s="38"/>
      <c r="O975" s="31">
        <f ca="1">J975/'Fixed inputs'!$D$85*(1/INDIRECT($H975))</f>
        <v>1.8064705882352941</v>
      </c>
      <c r="P975" s="32" t="str">
        <f>IF(L975="","",N975*INDEX(rngFXtoEUr,MATCH(L975,rngCurrencies,0))/INDEX('Fixed inputs'!$D$81:$D$85,MATCH($C975,'Fixed inputs'!$B$81:$B$85,0)))</f>
        <v/>
      </c>
      <c r="Q975" s="146">
        <f t="shared" ca="1" si="223"/>
        <v>1.8064705882352941</v>
      </c>
      <c r="V975" s="32"/>
    </row>
    <row r="976" spans="2:22" x14ac:dyDescent="0.6">
      <c r="B976" s="5">
        <f>INDEX('Fixed inputs'!$I$8:$I$19,MATCH(F976,'Fixed inputs'!$J$8:$J$19,0))</f>
        <v>1</v>
      </c>
      <c r="C976" s="22" t="s">
        <v>64</v>
      </c>
      <c r="D976" s="23" t="s">
        <v>50</v>
      </c>
      <c r="E976" s="23">
        <v>2024</v>
      </c>
      <c r="F976" s="24" t="s">
        <v>124</v>
      </c>
      <c r="G976" s="15" t="s">
        <v>136</v>
      </c>
      <c r="H976" s="5" t="s">
        <v>89</v>
      </c>
      <c r="I976" s="5" t="s">
        <v>65</v>
      </c>
      <c r="J976" s="125">
        <v>9.657</v>
      </c>
      <c r="K976" s="15"/>
      <c r="N976" s="38"/>
      <c r="O976" s="31">
        <f ca="1">J976/'Fixed inputs'!$D$85*(1/INDIRECT($H976))</f>
        <v>3.1558823529411768</v>
      </c>
      <c r="P976" s="32" t="str">
        <f>IF(L976="","",N976*INDEX(rngFXtoEUr,MATCH(L976,rngCurrencies,0))/INDEX('Fixed inputs'!$D$81:$D$85,MATCH($C976,'Fixed inputs'!$B$81:$B$85,0)))</f>
        <v/>
      </c>
      <c r="Q976" s="146">
        <f t="shared" ca="1" si="223"/>
        <v>3.1558823529411768</v>
      </c>
      <c r="V976" s="32"/>
    </row>
    <row r="977" spans="2:22" x14ac:dyDescent="0.6">
      <c r="B977" s="5">
        <f>INDEX('Fixed inputs'!$I$8:$I$19,MATCH(F977,'Fixed inputs'!$J$8:$J$19,0))</f>
        <v>2</v>
      </c>
      <c r="C977" s="22" t="s">
        <v>64</v>
      </c>
      <c r="D977" s="23" t="s">
        <v>50</v>
      </c>
      <c r="E977" s="23">
        <v>2024</v>
      </c>
      <c r="F977" s="24" t="s">
        <v>125</v>
      </c>
      <c r="G977" s="15" t="s">
        <v>136</v>
      </c>
      <c r="H977" s="5" t="s">
        <v>89</v>
      </c>
      <c r="I977" s="5" t="s">
        <v>65</v>
      </c>
      <c r="J977" s="125">
        <v>11.066700000000001</v>
      </c>
      <c r="K977" s="15"/>
      <c r="N977" s="38"/>
      <c r="O977" s="31">
        <f ca="1">J977/'Fixed inputs'!$D$85*(1/INDIRECT($H977))</f>
        <v>3.6165686274509805</v>
      </c>
      <c r="P977" s="32" t="str">
        <f>IF(L977="","",N977*INDEX(rngFXtoEUr,MATCH(L977,rngCurrencies,0))/INDEX('Fixed inputs'!$D$81:$D$85,MATCH($C977,'Fixed inputs'!$B$81:$B$85,0)))</f>
        <v/>
      </c>
      <c r="Q977" s="146">
        <f t="shared" ca="1" si="223"/>
        <v>3.6165686274509805</v>
      </c>
      <c r="V977" s="32"/>
    </row>
    <row r="978" spans="2:22" x14ac:dyDescent="0.6">
      <c r="B978" s="5">
        <f>INDEX('Fixed inputs'!$I$8:$I$19,MATCH(F978,'Fixed inputs'!$J$8:$J$19,0))</f>
        <v>3</v>
      </c>
      <c r="C978" s="22" t="s">
        <v>64</v>
      </c>
      <c r="D978" s="23" t="s">
        <v>50</v>
      </c>
      <c r="E978" s="23">
        <v>2024</v>
      </c>
      <c r="F978" s="24" t="s">
        <v>126</v>
      </c>
      <c r="G978" s="15" t="s">
        <v>136</v>
      </c>
      <c r="H978" s="5" t="s">
        <v>89</v>
      </c>
      <c r="I978" s="5" t="s">
        <v>65</v>
      </c>
      <c r="J978" s="125">
        <v>8.3028000000000013</v>
      </c>
      <c r="K978" s="15"/>
      <c r="N978" s="38"/>
      <c r="O978" s="31">
        <f ca="1">J978/'Fixed inputs'!$D$85*(1/INDIRECT($H978))</f>
        <v>2.7133333333333338</v>
      </c>
      <c r="P978" s="32" t="str">
        <f>IF(L978="","",N978*INDEX(rngFXtoEUr,MATCH(L978,rngCurrencies,0))/INDEX('Fixed inputs'!$D$81:$D$85,MATCH($C978,'Fixed inputs'!$B$81:$B$85,0)))</f>
        <v/>
      </c>
      <c r="Q978" s="146">
        <f t="shared" ca="1" si="223"/>
        <v>2.7133333333333338</v>
      </c>
      <c r="V978" s="32"/>
    </row>
    <row r="979" spans="2:22" x14ac:dyDescent="0.6">
      <c r="B979" s="5">
        <f>INDEX('Fixed inputs'!$I$8:$I$19,MATCH(F979,'Fixed inputs'!$J$8:$J$19,0))</f>
        <v>4</v>
      </c>
      <c r="C979" s="22" t="s">
        <v>64</v>
      </c>
      <c r="D979" s="23" t="s">
        <v>50</v>
      </c>
      <c r="E979" s="23">
        <v>2024</v>
      </c>
      <c r="F979" s="24" t="s">
        <v>127</v>
      </c>
      <c r="G979" s="15" t="s">
        <v>136</v>
      </c>
      <c r="H979" s="5" t="s">
        <v>89</v>
      </c>
      <c r="I979" s="5" t="s">
        <v>65</v>
      </c>
      <c r="J979" s="125">
        <v>3.1080000000000001</v>
      </c>
      <c r="K979" s="15"/>
      <c r="N979" s="38"/>
      <c r="O979" s="31">
        <f ca="1">J979/'Fixed inputs'!$D$85*(1/INDIRECT($H979))</f>
        <v>1.0156862745098039</v>
      </c>
      <c r="P979" s="32" t="str">
        <f>IF(L979="","",N979*INDEX(rngFXtoEUr,MATCH(L979,rngCurrencies,0))/INDEX('Fixed inputs'!$D$81:$D$85,MATCH($C979,'Fixed inputs'!$B$81:$B$85,0)))</f>
        <v/>
      </c>
      <c r="Q979" s="146">
        <f t="shared" ca="1" si="223"/>
        <v>1.0156862745098039</v>
      </c>
      <c r="V979" s="32"/>
    </row>
    <row r="980" spans="2:22" x14ac:dyDescent="0.6">
      <c r="B980" s="5">
        <f>INDEX('Fixed inputs'!$I$8:$I$19,MATCH(F980,'Fixed inputs'!$J$8:$J$19,0))</f>
        <v>5</v>
      </c>
      <c r="C980" s="22" t="s">
        <v>64</v>
      </c>
      <c r="D980" s="23" t="s">
        <v>50</v>
      </c>
      <c r="E980" s="23">
        <v>2024</v>
      </c>
      <c r="F980" s="24" t="s">
        <v>128</v>
      </c>
      <c r="G980" s="15" t="s">
        <v>136</v>
      </c>
      <c r="H980" s="5" t="s">
        <v>89</v>
      </c>
      <c r="I980" s="5" t="s">
        <v>65</v>
      </c>
      <c r="J980" s="125">
        <v>0.24420000000000003</v>
      </c>
      <c r="K980" s="15"/>
      <c r="N980" s="38"/>
      <c r="O980" s="31">
        <f ca="1">J980/'Fixed inputs'!$D$85*(1/INDIRECT($H980))</f>
        <v>7.9803921568627464E-2</v>
      </c>
      <c r="P980" s="32" t="str">
        <f>IF(L980="","",N980*INDEX(rngFXtoEUr,MATCH(L980,rngCurrencies,0))/INDEX('Fixed inputs'!$D$81:$D$85,MATCH($C980,'Fixed inputs'!$B$81:$B$85,0)))</f>
        <v/>
      </c>
      <c r="Q980" s="146">
        <f t="shared" ca="1" si="223"/>
        <v>7.9803921568627464E-2</v>
      </c>
      <c r="V980" s="32"/>
    </row>
    <row r="981" spans="2:22" x14ac:dyDescent="0.6">
      <c r="B981" s="5">
        <f>INDEX('Fixed inputs'!$I$8:$I$19,MATCH(F981,'Fixed inputs'!$J$8:$J$19,0))</f>
        <v>6</v>
      </c>
      <c r="C981" s="22" t="s">
        <v>64</v>
      </c>
      <c r="D981" s="23" t="s">
        <v>50</v>
      </c>
      <c r="E981" s="23">
        <v>2024</v>
      </c>
      <c r="F981" s="24" t="s">
        <v>129</v>
      </c>
      <c r="G981" s="15" t="s">
        <v>136</v>
      </c>
      <c r="H981" s="5" t="s">
        <v>89</v>
      </c>
      <c r="I981" s="5" t="s">
        <v>65</v>
      </c>
      <c r="J981" s="125">
        <v>0.24420000000000003</v>
      </c>
      <c r="K981" s="15"/>
      <c r="N981" s="38"/>
      <c r="O981" s="31">
        <f ca="1">J981/'Fixed inputs'!$D$85*(1/INDIRECT($H981))</f>
        <v>7.9803921568627464E-2</v>
      </c>
      <c r="P981" s="32" t="str">
        <f>IF(L981="","",N981*INDEX(rngFXtoEUr,MATCH(L981,rngCurrencies,0))/INDEX('Fixed inputs'!$D$81:$D$85,MATCH($C981,'Fixed inputs'!$B$81:$B$85,0)))</f>
        <v/>
      </c>
      <c r="Q981" s="146">
        <f t="shared" ca="1" si="223"/>
        <v>7.9803921568627464E-2</v>
      </c>
      <c r="V981" s="32"/>
    </row>
    <row r="982" spans="2:22" x14ac:dyDescent="0.6">
      <c r="B982" s="5">
        <f>INDEX('Fixed inputs'!$I$8:$I$19,MATCH(F982,'Fixed inputs'!$J$8:$J$19,0))</f>
        <v>7</v>
      </c>
      <c r="C982" s="22" t="s">
        <v>64</v>
      </c>
      <c r="D982" s="23" t="s">
        <v>50</v>
      </c>
      <c r="E982" s="23">
        <v>2024</v>
      </c>
      <c r="F982" s="24" t="s">
        <v>130</v>
      </c>
      <c r="G982" s="15" t="s">
        <v>136</v>
      </c>
      <c r="H982" s="5" t="s">
        <v>89</v>
      </c>
      <c r="I982" s="5" t="s">
        <v>65</v>
      </c>
      <c r="J982" s="125">
        <v>0.24420000000000003</v>
      </c>
      <c r="K982" s="15"/>
      <c r="N982" s="38"/>
      <c r="O982" s="31">
        <f ca="1">J982/'Fixed inputs'!$D$85*(1/INDIRECT($H982))</f>
        <v>7.9803921568627464E-2</v>
      </c>
      <c r="P982" s="32" t="str">
        <f>IF(L982="","",N982*INDEX(rngFXtoEUr,MATCH(L982,rngCurrencies,0))/INDEX('Fixed inputs'!$D$81:$D$85,MATCH($C982,'Fixed inputs'!$B$81:$B$85,0)))</f>
        <v/>
      </c>
      <c r="Q982" s="146">
        <f t="shared" ca="1" si="223"/>
        <v>7.9803921568627464E-2</v>
      </c>
      <c r="V982" s="32"/>
    </row>
    <row r="983" spans="2:22" x14ac:dyDescent="0.6">
      <c r="B983" s="5">
        <f>INDEX('Fixed inputs'!$I$8:$I$19,MATCH(F983,'Fixed inputs'!$J$8:$J$19,0))</f>
        <v>8</v>
      </c>
      <c r="C983" s="22" t="s">
        <v>64</v>
      </c>
      <c r="D983" s="23" t="s">
        <v>50</v>
      </c>
      <c r="E983" s="23">
        <v>2024</v>
      </c>
      <c r="F983" s="24" t="s">
        <v>131</v>
      </c>
      <c r="G983" s="15" t="s">
        <v>136</v>
      </c>
      <c r="H983" s="5" t="s">
        <v>89</v>
      </c>
      <c r="I983" s="5" t="s">
        <v>65</v>
      </c>
      <c r="J983" s="125">
        <v>0.24420000000000003</v>
      </c>
      <c r="K983" s="15"/>
      <c r="N983" s="38"/>
      <c r="O983" s="31">
        <f ca="1">J983/'Fixed inputs'!$D$85*(1/INDIRECT($H983))</f>
        <v>7.9803921568627464E-2</v>
      </c>
      <c r="P983" s="32" t="str">
        <f>IF(L983="","",N983*INDEX(rngFXtoEUr,MATCH(L983,rngCurrencies,0))/INDEX('Fixed inputs'!$D$81:$D$85,MATCH($C983,'Fixed inputs'!$B$81:$B$85,0)))</f>
        <v/>
      </c>
      <c r="Q983" s="146">
        <f t="shared" ca="1" si="223"/>
        <v>7.9803921568627464E-2</v>
      </c>
      <c r="V983" s="32"/>
    </row>
    <row r="984" spans="2:22" x14ac:dyDescent="0.6">
      <c r="B984" s="5">
        <f>INDEX('Fixed inputs'!$I$8:$I$19,MATCH(F984,'Fixed inputs'!$J$8:$J$19,0))</f>
        <v>9</v>
      </c>
      <c r="C984" s="22" t="s">
        <v>64</v>
      </c>
      <c r="D984" s="23" t="s">
        <v>50</v>
      </c>
      <c r="E984" s="23">
        <v>2024</v>
      </c>
      <c r="F984" s="24" t="s">
        <v>132</v>
      </c>
      <c r="G984" s="15" t="s">
        <v>136</v>
      </c>
      <c r="H984" s="5" t="s">
        <v>89</v>
      </c>
      <c r="I984" s="5" t="s">
        <v>65</v>
      </c>
      <c r="J984" s="125">
        <v>0.24420000000000003</v>
      </c>
      <c r="K984" s="15"/>
      <c r="N984" s="38"/>
      <c r="O984" s="31">
        <f ca="1">J984/'Fixed inputs'!$D$85*(1/INDIRECT($H984))</f>
        <v>7.9803921568627464E-2</v>
      </c>
      <c r="P984" s="32" t="str">
        <f>IF(L984="","",N984*INDEX(rngFXtoEUr,MATCH(L984,rngCurrencies,0))/INDEX('Fixed inputs'!$D$81:$D$85,MATCH($C984,'Fixed inputs'!$B$81:$B$85,0)))</f>
        <v/>
      </c>
      <c r="Q984" s="146">
        <f t="shared" ca="1" si="223"/>
        <v>7.9803921568627464E-2</v>
      </c>
      <c r="V984" s="32"/>
    </row>
    <row r="985" spans="2:22" x14ac:dyDescent="0.6">
      <c r="B985" s="5">
        <f>INDEX('Fixed inputs'!$I$8:$I$19,MATCH(F985,'Fixed inputs'!$J$8:$J$19,0))</f>
        <v>10</v>
      </c>
      <c r="C985" s="22" t="s">
        <v>64</v>
      </c>
      <c r="D985" s="23" t="s">
        <v>50</v>
      </c>
      <c r="E985" s="23">
        <v>2024</v>
      </c>
      <c r="F985" s="24" t="s">
        <v>133</v>
      </c>
      <c r="G985" s="15" t="s">
        <v>136</v>
      </c>
      <c r="H985" s="5" t="s">
        <v>89</v>
      </c>
      <c r="I985" s="5" t="s">
        <v>65</v>
      </c>
      <c r="J985" s="125">
        <v>3.1080000000000001</v>
      </c>
      <c r="K985" s="15"/>
      <c r="N985" s="38"/>
      <c r="O985" s="31">
        <f ca="1">J985/'Fixed inputs'!$D$85*(1/INDIRECT($H985))</f>
        <v>1.0156862745098039</v>
      </c>
      <c r="P985" s="32" t="str">
        <f>IF(L985="","",N985*INDEX(rngFXtoEUr,MATCH(L985,rngCurrencies,0))/INDEX('Fixed inputs'!$D$81:$D$85,MATCH($C985,'Fixed inputs'!$B$81:$B$85,0)))</f>
        <v/>
      </c>
      <c r="Q985" s="146">
        <f t="shared" ca="1" si="223"/>
        <v>1.0156862745098039</v>
      </c>
      <c r="V985" s="32"/>
    </row>
    <row r="986" spans="2:22" x14ac:dyDescent="0.6">
      <c r="B986" s="5">
        <f>INDEX('Fixed inputs'!$I$8:$I$19,MATCH(F986,'Fixed inputs'!$J$8:$J$19,0))</f>
        <v>11</v>
      </c>
      <c r="C986" s="22" t="s">
        <v>64</v>
      </c>
      <c r="D986" s="23" t="s">
        <v>50</v>
      </c>
      <c r="E986" s="23">
        <v>2024</v>
      </c>
      <c r="F986" s="24" t="s">
        <v>134</v>
      </c>
      <c r="G986" s="15" t="s">
        <v>136</v>
      </c>
      <c r="H986" s="5" t="s">
        <v>89</v>
      </c>
      <c r="I986" s="5" t="s">
        <v>65</v>
      </c>
      <c r="J986" s="125">
        <v>3.1080000000000001</v>
      </c>
      <c r="K986" s="15"/>
      <c r="N986" s="38"/>
      <c r="O986" s="31">
        <f ca="1">J986/'Fixed inputs'!$D$85*(1/INDIRECT($H986))</f>
        <v>1.0156862745098039</v>
      </c>
      <c r="P986" s="32" t="str">
        <f>IF(L986="","",N986*INDEX(rngFXtoEUr,MATCH(L986,rngCurrencies,0))/INDEX('Fixed inputs'!$D$81:$D$85,MATCH($C986,'Fixed inputs'!$B$81:$B$85,0)))</f>
        <v/>
      </c>
      <c r="Q986" s="146">
        <f t="shared" ca="1" si="223"/>
        <v>1.0156862745098039</v>
      </c>
      <c r="V986" s="32"/>
    </row>
    <row r="987" spans="2:22" x14ac:dyDescent="0.6">
      <c r="B987" s="5">
        <f>INDEX('Fixed inputs'!$I$8:$I$19,MATCH(F987,'Fixed inputs'!$J$8:$J$19,0))</f>
        <v>12</v>
      </c>
      <c r="C987" s="22" t="s">
        <v>64</v>
      </c>
      <c r="D987" s="23" t="s">
        <v>50</v>
      </c>
      <c r="E987" s="23">
        <v>2024</v>
      </c>
      <c r="F987" s="24" t="s">
        <v>135</v>
      </c>
      <c r="G987" s="15" t="s">
        <v>136</v>
      </c>
      <c r="H987" s="5" t="s">
        <v>89</v>
      </c>
      <c r="I987" s="5" t="s">
        <v>65</v>
      </c>
      <c r="J987" s="125">
        <v>5.5388999999999999</v>
      </c>
      <c r="K987" s="15"/>
      <c r="N987" s="38"/>
      <c r="O987" s="31">
        <f ca="1">J987/'Fixed inputs'!$D$85*(1/INDIRECT($H987))</f>
        <v>1.8100980392156862</v>
      </c>
      <c r="P987" s="32" t="str">
        <f>IF(L987="","",N987*INDEX(rngFXtoEUr,MATCH(L987,rngCurrencies,0))/INDEX('Fixed inputs'!$D$81:$D$85,MATCH($C987,'Fixed inputs'!$B$81:$B$85,0)))</f>
        <v/>
      </c>
      <c r="Q987" s="146">
        <f t="shared" ca="1" si="223"/>
        <v>1.8100980392156862</v>
      </c>
      <c r="V987" s="32"/>
    </row>
    <row r="988" spans="2:22" x14ac:dyDescent="0.6">
      <c r="B988" s="5">
        <f>INDEX('Fixed inputs'!$I$8:$I$19,MATCH(F988,'Fixed inputs'!$J$8:$J$19,0))</f>
        <v>1</v>
      </c>
      <c r="C988" s="22" t="s">
        <v>64</v>
      </c>
      <c r="D988" s="23" t="s">
        <v>50</v>
      </c>
      <c r="E988" s="23">
        <v>2025</v>
      </c>
      <c r="F988" s="24" t="s">
        <v>124</v>
      </c>
      <c r="G988" s="15" t="s">
        <v>136</v>
      </c>
      <c r="H988" s="5" t="s">
        <v>89</v>
      </c>
      <c r="I988" s="5" t="s">
        <v>65</v>
      </c>
      <c r="J988" s="125">
        <v>9.6791999999999998</v>
      </c>
      <c r="K988" s="15"/>
      <c r="N988" s="38"/>
      <c r="O988" s="31">
        <f ca="1">J988/'Fixed inputs'!$D$85*(1/INDIRECT($H988))</f>
        <v>3.1631372549019612</v>
      </c>
      <c r="P988" s="32" t="str">
        <f>IF(L988="","",N988*INDEX(rngFXtoEUr,MATCH(L988,rngCurrencies,0))/INDEX('Fixed inputs'!$D$81:$D$85,MATCH($C988,'Fixed inputs'!$B$81:$B$85,0)))</f>
        <v/>
      </c>
      <c r="Q988" s="146">
        <f t="shared" ca="1" si="223"/>
        <v>3.1631372549019612</v>
      </c>
      <c r="V988" s="32"/>
    </row>
    <row r="989" spans="2:22" x14ac:dyDescent="0.6">
      <c r="B989" s="5">
        <f>INDEX('Fixed inputs'!$I$8:$I$19,MATCH(F989,'Fixed inputs'!$J$8:$J$19,0))</f>
        <v>2</v>
      </c>
      <c r="C989" s="22" t="s">
        <v>64</v>
      </c>
      <c r="D989" s="23" t="s">
        <v>50</v>
      </c>
      <c r="E989" s="23">
        <v>2025</v>
      </c>
      <c r="F989" s="24" t="s">
        <v>125</v>
      </c>
      <c r="G989" s="15" t="s">
        <v>136</v>
      </c>
      <c r="H989" s="5" t="s">
        <v>89</v>
      </c>
      <c r="I989" s="5" t="s">
        <v>65</v>
      </c>
      <c r="J989" s="125">
        <v>11.088900000000002</v>
      </c>
      <c r="K989" s="15"/>
      <c r="N989" s="38"/>
      <c r="O989" s="31">
        <f ca="1">J989/'Fixed inputs'!$D$85*(1/INDIRECT($H989))</f>
        <v>3.6238235294117653</v>
      </c>
      <c r="P989" s="32" t="str">
        <f>IF(L989="","",N989*INDEX(rngFXtoEUr,MATCH(L989,rngCurrencies,0))/INDEX('Fixed inputs'!$D$81:$D$85,MATCH($C989,'Fixed inputs'!$B$81:$B$85,0)))</f>
        <v/>
      </c>
      <c r="Q989" s="146">
        <f t="shared" ca="1" si="223"/>
        <v>3.6238235294117653</v>
      </c>
      <c r="V989" s="32"/>
    </row>
    <row r="990" spans="2:22" x14ac:dyDescent="0.6">
      <c r="B990" s="5">
        <f>INDEX('Fixed inputs'!$I$8:$I$19,MATCH(F990,'Fixed inputs'!$J$8:$J$19,0))</f>
        <v>3</v>
      </c>
      <c r="C990" s="22" t="s">
        <v>64</v>
      </c>
      <c r="D990" s="23" t="s">
        <v>50</v>
      </c>
      <c r="E990" s="23">
        <v>2025</v>
      </c>
      <c r="F990" s="24" t="s">
        <v>126</v>
      </c>
      <c r="G990" s="15" t="s">
        <v>136</v>
      </c>
      <c r="H990" s="5" t="s">
        <v>89</v>
      </c>
      <c r="I990" s="5" t="s">
        <v>65</v>
      </c>
      <c r="J990" s="125">
        <v>8.3139000000000003</v>
      </c>
      <c r="K990" s="15"/>
      <c r="N990" s="38"/>
      <c r="O990" s="31">
        <f ca="1">J990/'Fixed inputs'!$D$85*(1/INDIRECT($H990))</f>
        <v>2.7169607843137258</v>
      </c>
      <c r="P990" s="32" t="str">
        <f>IF(L990="","",N990*INDEX(rngFXtoEUr,MATCH(L990,rngCurrencies,0))/INDEX('Fixed inputs'!$D$81:$D$85,MATCH($C990,'Fixed inputs'!$B$81:$B$85,0)))</f>
        <v/>
      </c>
      <c r="Q990" s="146">
        <f t="shared" ca="1" si="223"/>
        <v>2.7169607843137258</v>
      </c>
      <c r="V990" s="32"/>
    </row>
    <row r="991" spans="2:22" x14ac:dyDescent="0.6">
      <c r="B991" s="5">
        <f>INDEX('Fixed inputs'!$I$8:$I$19,MATCH(F991,'Fixed inputs'!$J$8:$J$19,0))</f>
        <v>4</v>
      </c>
      <c r="C991" s="22" t="s">
        <v>64</v>
      </c>
      <c r="D991" s="23" t="s">
        <v>50</v>
      </c>
      <c r="E991" s="23">
        <v>2025</v>
      </c>
      <c r="F991" s="24" t="s">
        <v>127</v>
      </c>
      <c r="G991" s="15" t="s">
        <v>136</v>
      </c>
      <c r="H991" s="5" t="s">
        <v>89</v>
      </c>
      <c r="I991" s="5" t="s">
        <v>65</v>
      </c>
      <c r="J991" s="125">
        <v>3.1080000000000001</v>
      </c>
      <c r="K991" s="15"/>
      <c r="N991" s="38"/>
      <c r="O991" s="31">
        <f ca="1">J991/'Fixed inputs'!$D$85*(1/INDIRECT($H991))</f>
        <v>1.0156862745098039</v>
      </c>
      <c r="P991" s="32" t="str">
        <f>IF(L991="","",N991*INDEX(rngFXtoEUr,MATCH(L991,rngCurrencies,0))/INDEX('Fixed inputs'!$D$81:$D$85,MATCH($C991,'Fixed inputs'!$B$81:$B$85,0)))</f>
        <v/>
      </c>
      <c r="Q991" s="146">
        <f t="shared" ca="1" si="223"/>
        <v>1.0156862745098039</v>
      </c>
      <c r="V991" s="32"/>
    </row>
    <row r="992" spans="2:22" x14ac:dyDescent="0.6">
      <c r="B992" s="5">
        <f>INDEX('Fixed inputs'!$I$8:$I$19,MATCH(F992,'Fixed inputs'!$J$8:$J$19,0))</f>
        <v>5</v>
      </c>
      <c r="C992" s="22" t="s">
        <v>64</v>
      </c>
      <c r="D992" s="23" t="s">
        <v>50</v>
      </c>
      <c r="E992" s="23">
        <v>2025</v>
      </c>
      <c r="F992" s="24" t="s">
        <v>128</v>
      </c>
      <c r="G992" s="15" t="s">
        <v>136</v>
      </c>
      <c r="H992" s="5" t="s">
        <v>89</v>
      </c>
      <c r="I992" s="5" t="s">
        <v>65</v>
      </c>
      <c r="J992" s="125">
        <v>0.24420000000000003</v>
      </c>
      <c r="K992" s="15"/>
      <c r="N992" s="38"/>
      <c r="O992" s="31">
        <f ca="1">J992/'Fixed inputs'!$D$85*(1/INDIRECT($H992))</f>
        <v>7.9803921568627464E-2</v>
      </c>
      <c r="P992" s="32" t="str">
        <f>IF(L992="","",N992*INDEX(rngFXtoEUr,MATCH(L992,rngCurrencies,0))/INDEX('Fixed inputs'!$D$81:$D$85,MATCH($C992,'Fixed inputs'!$B$81:$B$85,0)))</f>
        <v/>
      </c>
      <c r="Q992" s="146">
        <f t="shared" ca="1" si="223"/>
        <v>7.9803921568627464E-2</v>
      </c>
      <c r="V992" s="32"/>
    </row>
    <row r="993" spans="2:22" x14ac:dyDescent="0.6">
      <c r="B993" s="5">
        <f>INDEX('Fixed inputs'!$I$8:$I$19,MATCH(F993,'Fixed inputs'!$J$8:$J$19,0))</f>
        <v>6</v>
      </c>
      <c r="C993" s="22" t="s">
        <v>64</v>
      </c>
      <c r="D993" s="23" t="s">
        <v>50</v>
      </c>
      <c r="E993" s="23">
        <v>2025</v>
      </c>
      <c r="F993" s="24" t="s">
        <v>129</v>
      </c>
      <c r="G993" s="15" t="s">
        <v>136</v>
      </c>
      <c r="H993" s="5" t="s">
        <v>89</v>
      </c>
      <c r="I993" s="5" t="s">
        <v>65</v>
      </c>
      <c r="J993" s="125">
        <v>0.24420000000000003</v>
      </c>
      <c r="K993" s="15"/>
      <c r="N993" s="38"/>
      <c r="O993" s="31">
        <f ca="1">J993/'Fixed inputs'!$D$85*(1/INDIRECT($H993))</f>
        <v>7.9803921568627464E-2</v>
      </c>
      <c r="P993" s="32" t="str">
        <f>IF(L993="","",N993*INDEX(rngFXtoEUr,MATCH(L993,rngCurrencies,0))/INDEX('Fixed inputs'!$D$81:$D$85,MATCH($C993,'Fixed inputs'!$B$81:$B$85,0)))</f>
        <v/>
      </c>
      <c r="Q993" s="146">
        <f t="shared" ca="1" si="223"/>
        <v>7.9803921568627464E-2</v>
      </c>
      <c r="V993" s="32"/>
    </row>
    <row r="994" spans="2:22" x14ac:dyDescent="0.6">
      <c r="B994" s="5">
        <f>INDEX('Fixed inputs'!$I$8:$I$19,MATCH(F994,'Fixed inputs'!$J$8:$J$19,0))</f>
        <v>7</v>
      </c>
      <c r="C994" s="22" t="s">
        <v>64</v>
      </c>
      <c r="D994" s="23" t="s">
        <v>50</v>
      </c>
      <c r="E994" s="23">
        <v>2025</v>
      </c>
      <c r="F994" s="24" t="s">
        <v>130</v>
      </c>
      <c r="G994" s="15" t="s">
        <v>136</v>
      </c>
      <c r="H994" s="5" t="s">
        <v>89</v>
      </c>
      <c r="I994" s="5" t="s">
        <v>65</v>
      </c>
      <c r="J994" s="125">
        <v>0.24420000000000003</v>
      </c>
      <c r="K994" s="15"/>
      <c r="N994" s="38"/>
      <c r="O994" s="31">
        <f ca="1">J994/'Fixed inputs'!$D$85*(1/INDIRECT($H994))</f>
        <v>7.9803921568627464E-2</v>
      </c>
      <c r="P994" s="32" t="str">
        <f>IF(L994="","",N994*INDEX(rngFXtoEUr,MATCH(L994,rngCurrencies,0))/INDEX('Fixed inputs'!$D$81:$D$85,MATCH($C994,'Fixed inputs'!$B$81:$B$85,0)))</f>
        <v/>
      </c>
      <c r="Q994" s="146">
        <f t="shared" ca="1" si="223"/>
        <v>7.9803921568627464E-2</v>
      </c>
      <c r="V994" s="32"/>
    </row>
    <row r="995" spans="2:22" x14ac:dyDescent="0.6">
      <c r="B995" s="5">
        <f>INDEX('Fixed inputs'!$I$8:$I$19,MATCH(F995,'Fixed inputs'!$J$8:$J$19,0))</f>
        <v>8</v>
      </c>
      <c r="C995" s="22" t="s">
        <v>64</v>
      </c>
      <c r="D995" s="23" t="s">
        <v>50</v>
      </c>
      <c r="E995" s="23">
        <v>2025</v>
      </c>
      <c r="F995" s="24" t="s">
        <v>131</v>
      </c>
      <c r="G995" s="15" t="s">
        <v>136</v>
      </c>
      <c r="H995" s="5" t="s">
        <v>89</v>
      </c>
      <c r="I995" s="5" t="s">
        <v>65</v>
      </c>
      <c r="J995" s="125">
        <v>0.24420000000000003</v>
      </c>
      <c r="K995" s="15"/>
      <c r="N995" s="38"/>
      <c r="O995" s="31">
        <f ca="1">J995/'Fixed inputs'!$D$85*(1/INDIRECT($H995))</f>
        <v>7.9803921568627464E-2</v>
      </c>
      <c r="P995" s="32" t="str">
        <f>IF(L995="","",N995*INDEX(rngFXtoEUr,MATCH(L995,rngCurrencies,0))/INDEX('Fixed inputs'!$D$81:$D$85,MATCH($C995,'Fixed inputs'!$B$81:$B$85,0)))</f>
        <v/>
      </c>
      <c r="Q995" s="146">
        <f t="shared" ca="1" si="223"/>
        <v>7.9803921568627464E-2</v>
      </c>
      <c r="V995" s="32"/>
    </row>
    <row r="996" spans="2:22" x14ac:dyDescent="0.6">
      <c r="B996" s="5">
        <f>INDEX('Fixed inputs'!$I$8:$I$19,MATCH(F996,'Fixed inputs'!$J$8:$J$19,0))</f>
        <v>9</v>
      </c>
      <c r="C996" s="22" t="s">
        <v>64</v>
      </c>
      <c r="D996" s="23" t="s">
        <v>50</v>
      </c>
      <c r="E996" s="23">
        <v>2025</v>
      </c>
      <c r="F996" s="24" t="s">
        <v>132</v>
      </c>
      <c r="G996" s="15" t="s">
        <v>136</v>
      </c>
      <c r="H996" s="5" t="s">
        <v>89</v>
      </c>
      <c r="I996" s="5" t="s">
        <v>65</v>
      </c>
      <c r="J996" s="125">
        <v>0.24420000000000003</v>
      </c>
      <c r="K996" s="15"/>
      <c r="N996" s="38"/>
      <c r="O996" s="31">
        <f ca="1">J996/'Fixed inputs'!$D$85*(1/INDIRECT($H996))</f>
        <v>7.9803921568627464E-2</v>
      </c>
      <c r="P996" s="32" t="str">
        <f>IF(L996="","",N996*INDEX(rngFXtoEUr,MATCH(L996,rngCurrencies,0))/INDEX('Fixed inputs'!$D$81:$D$85,MATCH($C996,'Fixed inputs'!$B$81:$B$85,0)))</f>
        <v/>
      </c>
      <c r="Q996" s="146">
        <f t="shared" ca="1" si="223"/>
        <v>7.9803921568627464E-2</v>
      </c>
      <c r="V996" s="32"/>
    </row>
    <row r="997" spans="2:22" x14ac:dyDescent="0.6">
      <c r="B997" s="5">
        <f>INDEX('Fixed inputs'!$I$8:$I$19,MATCH(F997,'Fixed inputs'!$J$8:$J$19,0))</f>
        <v>10</v>
      </c>
      <c r="C997" s="22" t="s">
        <v>64</v>
      </c>
      <c r="D997" s="23" t="s">
        <v>50</v>
      </c>
      <c r="E997" s="23">
        <v>2025</v>
      </c>
      <c r="F997" s="24" t="s">
        <v>133</v>
      </c>
      <c r="G997" s="15" t="s">
        <v>136</v>
      </c>
      <c r="H997" s="5" t="s">
        <v>89</v>
      </c>
      <c r="I997" s="5" t="s">
        <v>65</v>
      </c>
      <c r="J997" s="125">
        <v>3.3744000000000005</v>
      </c>
      <c r="K997" s="15"/>
      <c r="N997" s="38"/>
      <c r="O997" s="31">
        <f ca="1">J997/'Fixed inputs'!$D$85*(1/INDIRECT($H997))</f>
        <v>1.1027450980392159</v>
      </c>
      <c r="P997" s="32" t="str">
        <f>IF(L997="","",N997*INDEX(rngFXtoEUr,MATCH(L997,rngCurrencies,0))/INDEX('Fixed inputs'!$D$81:$D$85,MATCH($C997,'Fixed inputs'!$B$81:$B$85,0)))</f>
        <v/>
      </c>
      <c r="Q997" s="146">
        <f t="shared" ca="1" si="223"/>
        <v>1.1027450980392159</v>
      </c>
      <c r="V997" s="32"/>
    </row>
    <row r="998" spans="2:22" x14ac:dyDescent="0.6">
      <c r="B998" s="5">
        <f>INDEX('Fixed inputs'!$I$8:$I$19,MATCH(F998,'Fixed inputs'!$J$8:$J$19,0))</f>
        <v>11</v>
      </c>
      <c r="C998" s="22" t="s">
        <v>64</v>
      </c>
      <c r="D998" s="23" t="s">
        <v>50</v>
      </c>
      <c r="E998" s="23">
        <v>2025</v>
      </c>
      <c r="F998" s="24" t="s">
        <v>134</v>
      </c>
      <c r="G998" s="15" t="s">
        <v>136</v>
      </c>
      <c r="H998" s="5" t="s">
        <v>89</v>
      </c>
      <c r="I998" s="5" t="s">
        <v>65</v>
      </c>
      <c r="J998" s="125">
        <v>3.3744000000000005</v>
      </c>
      <c r="K998" s="15"/>
      <c r="N998" s="38"/>
      <c r="O998" s="31">
        <f ca="1">J998/'Fixed inputs'!$D$85*(1/INDIRECT($H998))</f>
        <v>1.1027450980392159</v>
      </c>
      <c r="P998" s="32" t="str">
        <f>IF(L998="","",N998*INDEX(rngFXtoEUr,MATCH(L998,rngCurrencies,0))/INDEX('Fixed inputs'!$D$81:$D$85,MATCH($C998,'Fixed inputs'!$B$81:$B$85,0)))</f>
        <v/>
      </c>
      <c r="Q998" s="146">
        <f t="shared" ca="1" si="223"/>
        <v>1.1027450980392159</v>
      </c>
      <c r="V998" s="32"/>
    </row>
    <row r="999" spans="2:22" x14ac:dyDescent="0.6">
      <c r="B999" s="5">
        <f>INDEX('Fixed inputs'!$I$8:$I$19,MATCH(F999,'Fixed inputs'!$J$8:$J$19,0))</f>
        <v>12</v>
      </c>
      <c r="C999" s="22" t="s">
        <v>64</v>
      </c>
      <c r="D999" s="23" t="s">
        <v>50</v>
      </c>
      <c r="E999" s="23">
        <v>2025</v>
      </c>
      <c r="F999" s="24" t="s">
        <v>135</v>
      </c>
      <c r="G999" s="15" t="s">
        <v>136</v>
      </c>
      <c r="H999" s="5" t="s">
        <v>89</v>
      </c>
      <c r="I999" s="5" t="s">
        <v>65</v>
      </c>
      <c r="J999" s="125">
        <v>6.0051000000000005</v>
      </c>
      <c r="K999" s="15"/>
      <c r="N999" s="38"/>
      <c r="O999" s="31">
        <f ca="1">J999/'Fixed inputs'!$D$85*(1/INDIRECT($H999))</f>
        <v>1.962450980392157</v>
      </c>
      <c r="P999" s="32" t="str">
        <f>IF(L999="","",N999*INDEX(rngFXtoEUr,MATCH(L999,rngCurrencies,0))/INDEX('Fixed inputs'!$D$81:$D$85,MATCH($C999,'Fixed inputs'!$B$81:$B$85,0)))</f>
        <v/>
      </c>
      <c r="Q999" s="146">
        <f t="shared" ca="1" si="223"/>
        <v>1.962450980392157</v>
      </c>
      <c r="V999" s="32"/>
    </row>
    <row r="1000" spans="2:22" x14ac:dyDescent="0.6">
      <c r="B1000" s="5">
        <f>INDEX('Fixed inputs'!$I$8:$I$19,MATCH(F1000,'Fixed inputs'!$J$8:$J$19,0))</f>
        <v>1</v>
      </c>
      <c r="C1000" s="22" t="s">
        <v>64</v>
      </c>
      <c r="D1000" s="23" t="s">
        <v>50</v>
      </c>
      <c r="E1000" s="23">
        <v>2026</v>
      </c>
      <c r="F1000" s="24" t="s">
        <v>124</v>
      </c>
      <c r="G1000" s="15" t="s">
        <v>136</v>
      </c>
      <c r="H1000" s="5" t="s">
        <v>89</v>
      </c>
      <c r="I1000" s="5" t="s">
        <v>65</v>
      </c>
      <c r="J1000" s="125">
        <v>10.489500000000001</v>
      </c>
      <c r="K1000" s="15"/>
      <c r="N1000" s="38"/>
      <c r="O1000" s="31">
        <f ca="1">J1000/'Fixed inputs'!$D$85*(1/INDIRECT($H1000))</f>
        <v>3.4279411764705885</v>
      </c>
      <c r="P1000" s="32" t="str">
        <f>IF(L1000="","",N1000*INDEX(rngFXtoEUr,MATCH(L1000,rngCurrencies,0))/INDEX('Fixed inputs'!$D$81:$D$85,MATCH($C1000,'Fixed inputs'!$B$81:$B$85,0)))</f>
        <v/>
      </c>
      <c r="Q1000" s="146">
        <f t="shared" ca="1" si="223"/>
        <v>3.4279411764705885</v>
      </c>
      <c r="V1000" s="32"/>
    </row>
    <row r="1001" spans="2:22" x14ac:dyDescent="0.6">
      <c r="B1001" s="5">
        <f>INDEX('Fixed inputs'!$I$8:$I$19,MATCH(F1001,'Fixed inputs'!$J$8:$J$19,0))</f>
        <v>2</v>
      </c>
      <c r="C1001" s="22" t="s">
        <v>64</v>
      </c>
      <c r="D1001" s="23" t="s">
        <v>50</v>
      </c>
      <c r="E1001" s="23">
        <v>2026</v>
      </c>
      <c r="F1001" s="24" t="s">
        <v>125</v>
      </c>
      <c r="G1001" s="15" t="s">
        <v>136</v>
      </c>
      <c r="H1001" s="5" t="s">
        <v>89</v>
      </c>
      <c r="I1001" s="5" t="s">
        <v>65</v>
      </c>
      <c r="J1001" s="125">
        <v>12.0213</v>
      </c>
      <c r="K1001" s="15"/>
      <c r="N1001" s="38"/>
      <c r="O1001" s="31">
        <f ca="1">J1001/'Fixed inputs'!$D$85*(1/INDIRECT($H1001))</f>
        <v>3.9285294117647056</v>
      </c>
      <c r="P1001" s="32" t="str">
        <f>IF(L1001="","",N1001*INDEX(rngFXtoEUr,MATCH(L1001,rngCurrencies,0))/INDEX('Fixed inputs'!$D$81:$D$85,MATCH($C1001,'Fixed inputs'!$B$81:$B$85,0)))</f>
        <v/>
      </c>
      <c r="Q1001" s="146">
        <f t="shared" ca="1" si="223"/>
        <v>3.9285294117647056</v>
      </c>
      <c r="V1001" s="32"/>
    </row>
    <row r="1002" spans="2:22" x14ac:dyDescent="0.6">
      <c r="B1002" s="5">
        <f>INDEX('Fixed inputs'!$I$8:$I$19,MATCH(F1002,'Fixed inputs'!$J$8:$J$19,0))</f>
        <v>3</v>
      </c>
      <c r="C1002" s="22" t="s">
        <v>64</v>
      </c>
      <c r="D1002" s="23" t="s">
        <v>50</v>
      </c>
      <c r="E1002" s="23">
        <v>2026</v>
      </c>
      <c r="F1002" s="24" t="s">
        <v>126</v>
      </c>
      <c r="G1002" s="15" t="s">
        <v>136</v>
      </c>
      <c r="H1002" s="5" t="s">
        <v>89</v>
      </c>
      <c r="I1002" s="5" t="s">
        <v>65</v>
      </c>
      <c r="J1002" s="125">
        <v>9.0132000000000012</v>
      </c>
      <c r="K1002" s="15"/>
      <c r="N1002" s="38"/>
      <c r="O1002" s="31">
        <f ca="1">J1002/'Fixed inputs'!$D$85*(1/INDIRECT($H1002))</f>
        <v>2.9454901960784321</v>
      </c>
      <c r="P1002" s="32" t="str">
        <f>IF(L1002="","",N1002*INDEX(rngFXtoEUr,MATCH(L1002,rngCurrencies,0))/INDEX('Fixed inputs'!$D$81:$D$85,MATCH($C1002,'Fixed inputs'!$B$81:$B$85,0)))</f>
        <v/>
      </c>
      <c r="Q1002" s="146">
        <f t="shared" ca="1" si="223"/>
        <v>2.9454901960784321</v>
      </c>
      <c r="V1002" s="32"/>
    </row>
    <row r="1003" spans="2:22" x14ac:dyDescent="0.6">
      <c r="B1003" s="5">
        <f>INDEX('Fixed inputs'!$I$8:$I$19,MATCH(F1003,'Fixed inputs'!$J$8:$J$19,0))</f>
        <v>4</v>
      </c>
      <c r="C1003" s="22" t="s">
        <v>64</v>
      </c>
      <c r="D1003" s="23" t="s">
        <v>50</v>
      </c>
      <c r="E1003" s="23">
        <v>2026</v>
      </c>
      <c r="F1003" s="24" t="s">
        <v>127</v>
      </c>
      <c r="G1003" s="15" t="s">
        <v>136</v>
      </c>
      <c r="H1003" s="5" t="s">
        <v>89</v>
      </c>
      <c r="I1003" s="5" t="s">
        <v>65</v>
      </c>
      <c r="J1003" s="125">
        <v>3.3744000000000005</v>
      </c>
      <c r="K1003" s="15"/>
      <c r="N1003" s="38"/>
      <c r="O1003" s="31">
        <f ca="1">J1003/'Fixed inputs'!$D$85*(1/INDIRECT($H1003))</f>
        <v>1.1027450980392159</v>
      </c>
      <c r="P1003" s="32" t="str">
        <f>IF(L1003="","",N1003*INDEX(rngFXtoEUr,MATCH(L1003,rngCurrencies,0))/INDEX('Fixed inputs'!$D$81:$D$85,MATCH($C1003,'Fixed inputs'!$B$81:$B$85,0)))</f>
        <v/>
      </c>
      <c r="Q1003" s="146">
        <f t="shared" ca="1" si="223"/>
        <v>1.1027450980392159</v>
      </c>
      <c r="V1003" s="32"/>
    </row>
    <row r="1004" spans="2:22" x14ac:dyDescent="0.6">
      <c r="B1004" s="5">
        <f>INDEX('Fixed inputs'!$I$8:$I$19,MATCH(F1004,'Fixed inputs'!$J$8:$J$19,0))</f>
        <v>5</v>
      </c>
      <c r="C1004" s="22" t="s">
        <v>64</v>
      </c>
      <c r="D1004" s="23" t="s">
        <v>50</v>
      </c>
      <c r="E1004" s="23">
        <v>2026</v>
      </c>
      <c r="F1004" s="24" t="s">
        <v>128</v>
      </c>
      <c r="G1004" s="15" t="s">
        <v>136</v>
      </c>
      <c r="H1004" s="5" t="s">
        <v>89</v>
      </c>
      <c r="I1004" s="5" t="s">
        <v>65</v>
      </c>
      <c r="J1004" s="125">
        <v>0.26640000000000003</v>
      </c>
      <c r="K1004" s="15"/>
      <c r="N1004" s="38"/>
      <c r="O1004" s="31">
        <f ca="1">J1004/'Fixed inputs'!$D$85*(1/INDIRECT($H1004))</f>
        <v>8.7058823529411786E-2</v>
      </c>
      <c r="P1004" s="32" t="str">
        <f>IF(L1004="","",N1004*INDEX(rngFXtoEUr,MATCH(L1004,rngCurrencies,0))/INDEX('Fixed inputs'!$D$81:$D$85,MATCH($C1004,'Fixed inputs'!$B$81:$B$85,0)))</f>
        <v/>
      </c>
      <c r="Q1004" s="146">
        <f t="shared" ca="1" si="223"/>
        <v>8.7058823529411786E-2</v>
      </c>
      <c r="V1004" s="32"/>
    </row>
    <row r="1005" spans="2:22" x14ac:dyDescent="0.6">
      <c r="B1005" s="5">
        <f>INDEX('Fixed inputs'!$I$8:$I$19,MATCH(F1005,'Fixed inputs'!$J$8:$J$19,0))</f>
        <v>6</v>
      </c>
      <c r="C1005" s="22" t="s">
        <v>64</v>
      </c>
      <c r="D1005" s="23" t="s">
        <v>50</v>
      </c>
      <c r="E1005" s="23">
        <v>2026</v>
      </c>
      <c r="F1005" s="24" t="s">
        <v>129</v>
      </c>
      <c r="G1005" s="15" t="s">
        <v>136</v>
      </c>
      <c r="H1005" s="5" t="s">
        <v>89</v>
      </c>
      <c r="I1005" s="5" t="s">
        <v>65</v>
      </c>
      <c r="J1005" s="125">
        <v>0.26640000000000003</v>
      </c>
      <c r="K1005" s="15"/>
      <c r="N1005" s="38"/>
      <c r="O1005" s="31">
        <f ca="1">J1005/'Fixed inputs'!$D$85*(1/INDIRECT($H1005))</f>
        <v>8.7058823529411786E-2</v>
      </c>
      <c r="P1005" s="32" t="str">
        <f>IF(L1005="","",N1005*INDEX(rngFXtoEUr,MATCH(L1005,rngCurrencies,0))/INDEX('Fixed inputs'!$D$81:$D$85,MATCH($C1005,'Fixed inputs'!$B$81:$B$85,0)))</f>
        <v/>
      </c>
      <c r="Q1005" s="146">
        <f t="shared" ca="1" si="223"/>
        <v>8.7058823529411786E-2</v>
      </c>
      <c r="V1005" s="32"/>
    </row>
    <row r="1006" spans="2:22" x14ac:dyDescent="0.6">
      <c r="B1006" s="5">
        <f>INDEX('Fixed inputs'!$I$8:$I$19,MATCH(F1006,'Fixed inputs'!$J$8:$J$19,0))</f>
        <v>7</v>
      </c>
      <c r="C1006" s="22" t="s">
        <v>64</v>
      </c>
      <c r="D1006" s="23" t="s">
        <v>50</v>
      </c>
      <c r="E1006" s="23">
        <v>2026</v>
      </c>
      <c r="F1006" s="24" t="s">
        <v>130</v>
      </c>
      <c r="G1006" s="15" t="s">
        <v>136</v>
      </c>
      <c r="H1006" s="5" t="s">
        <v>89</v>
      </c>
      <c r="I1006" s="5" t="s">
        <v>65</v>
      </c>
      <c r="J1006" s="125">
        <v>0.26640000000000003</v>
      </c>
      <c r="K1006" s="15"/>
      <c r="N1006" s="38"/>
      <c r="O1006" s="31">
        <f ca="1">J1006/'Fixed inputs'!$D$85*(1/INDIRECT($H1006))</f>
        <v>8.7058823529411786E-2</v>
      </c>
      <c r="P1006" s="32" t="str">
        <f>IF(L1006="","",N1006*INDEX(rngFXtoEUr,MATCH(L1006,rngCurrencies,0))/INDEX('Fixed inputs'!$D$81:$D$85,MATCH($C1006,'Fixed inputs'!$B$81:$B$85,0)))</f>
        <v/>
      </c>
      <c r="Q1006" s="146">
        <f t="shared" ca="1" si="223"/>
        <v>8.7058823529411786E-2</v>
      </c>
      <c r="V1006" s="32"/>
    </row>
    <row r="1007" spans="2:22" x14ac:dyDescent="0.6">
      <c r="B1007" s="5">
        <f>INDEX('Fixed inputs'!$I$8:$I$19,MATCH(F1007,'Fixed inputs'!$J$8:$J$19,0))</f>
        <v>8</v>
      </c>
      <c r="C1007" s="22" t="s">
        <v>64</v>
      </c>
      <c r="D1007" s="23" t="s">
        <v>50</v>
      </c>
      <c r="E1007" s="23">
        <v>2026</v>
      </c>
      <c r="F1007" s="24" t="s">
        <v>131</v>
      </c>
      <c r="G1007" s="15" t="s">
        <v>136</v>
      </c>
      <c r="H1007" s="5" t="s">
        <v>89</v>
      </c>
      <c r="I1007" s="5" t="s">
        <v>65</v>
      </c>
      <c r="J1007" s="125">
        <v>0.26640000000000003</v>
      </c>
      <c r="K1007" s="15"/>
      <c r="N1007" s="38"/>
      <c r="O1007" s="31">
        <f ca="1">J1007/'Fixed inputs'!$D$85*(1/INDIRECT($H1007))</f>
        <v>8.7058823529411786E-2</v>
      </c>
      <c r="P1007" s="32" t="str">
        <f>IF(L1007="","",N1007*INDEX(rngFXtoEUr,MATCH(L1007,rngCurrencies,0))/INDEX('Fixed inputs'!$D$81:$D$85,MATCH($C1007,'Fixed inputs'!$B$81:$B$85,0)))</f>
        <v/>
      </c>
      <c r="Q1007" s="146">
        <f t="shared" ca="1" si="223"/>
        <v>8.7058823529411786E-2</v>
      </c>
      <c r="V1007" s="32"/>
    </row>
    <row r="1008" spans="2:22" x14ac:dyDescent="0.6">
      <c r="B1008" s="5">
        <f>INDEX('Fixed inputs'!$I$8:$I$19,MATCH(F1008,'Fixed inputs'!$J$8:$J$19,0))</f>
        <v>9</v>
      </c>
      <c r="C1008" s="22" t="s">
        <v>64</v>
      </c>
      <c r="D1008" s="23" t="s">
        <v>50</v>
      </c>
      <c r="E1008" s="23">
        <v>2026</v>
      </c>
      <c r="F1008" s="24" t="s">
        <v>132</v>
      </c>
      <c r="G1008" s="15" t="s">
        <v>136</v>
      </c>
      <c r="H1008" s="5" t="s">
        <v>89</v>
      </c>
      <c r="I1008" s="5" t="s">
        <v>65</v>
      </c>
      <c r="J1008" s="125">
        <v>0.26640000000000003</v>
      </c>
      <c r="K1008" s="15"/>
      <c r="N1008" s="38"/>
      <c r="O1008" s="31">
        <f ca="1">J1008/'Fixed inputs'!$D$85*(1/INDIRECT($H1008))</f>
        <v>8.7058823529411786E-2</v>
      </c>
      <c r="P1008" s="32" t="str">
        <f>IF(L1008="","",N1008*INDEX(rngFXtoEUr,MATCH(L1008,rngCurrencies,0))/INDEX('Fixed inputs'!$D$81:$D$85,MATCH($C1008,'Fixed inputs'!$B$81:$B$85,0)))</f>
        <v/>
      </c>
      <c r="Q1008" s="146">
        <f t="shared" ca="1" si="223"/>
        <v>8.7058823529411786E-2</v>
      </c>
      <c r="V1008" s="32"/>
    </row>
    <row r="1009" spans="2:22" x14ac:dyDescent="0.6">
      <c r="B1009" s="5">
        <f>INDEX('Fixed inputs'!$I$8:$I$19,MATCH(F1009,'Fixed inputs'!$J$8:$J$19,0))</f>
        <v>10</v>
      </c>
      <c r="C1009" s="22" t="s">
        <v>64</v>
      </c>
      <c r="D1009" s="23" t="s">
        <v>50</v>
      </c>
      <c r="E1009" s="23">
        <v>2026</v>
      </c>
      <c r="F1009" s="24" t="s">
        <v>133</v>
      </c>
      <c r="G1009" s="15" t="s">
        <v>136</v>
      </c>
      <c r="H1009" s="5" t="s">
        <v>89</v>
      </c>
      <c r="I1009" s="5" t="s">
        <v>65</v>
      </c>
      <c r="J1009" s="125">
        <v>3.5853000000000002</v>
      </c>
      <c r="K1009" s="15"/>
      <c r="N1009" s="38"/>
      <c r="O1009" s="31">
        <f ca="1">J1009/'Fixed inputs'!$D$85*(1/INDIRECT($H1009))</f>
        <v>1.1716666666666666</v>
      </c>
      <c r="P1009" s="32" t="str">
        <f>IF(L1009="","",N1009*INDEX(rngFXtoEUr,MATCH(L1009,rngCurrencies,0))/INDEX('Fixed inputs'!$D$81:$D$85,MATCH($C1009,'Fixed inputs'!$B$81:$B$85,0)))</f>
        <v/>
      </c>
      <c r="Q1009" s="146">
        <f t="shared" ca="1" si="223"/>
        <v>1.1716666666666666</v>
      </c>
      <c r="V1009" s="32"/>
    </row>
    <row r="1010" spans="2:22" x14ac:dyDescent="0.6">
      <c r="B1010" s="5">
        <f>INDEX('Fixed inputs'!$I$8:$I$19,MATCH(F1010,'Fixed inputs'!$J$8:$J$19,0))</f>
        <v>11</v>
      </c>
      <c r="C1010" s="22" t="s">
        <v>64</v>
      </c>
      <c r="D1010" s="23" t="s">
        <v>50</v>
      </c>
      <c r="E1010" s="23">
        <v>2026</v>
      </c>
      <c r="F1010" s="24" t="s">
        <v>134</v>
      </c>
      <c r="G1010" s="15" t="s">
        <v>136</v>
      </c>
      <c r="H1010" s="5" t="s">
        <v>89</v>
      </c>
      <c r="I1010" s="5" t="s">
        <v>65</v>
      </c>
      <c r="J1010" s="125">
        <v>3.5853000000000002</v>
      </c>
      <c r="K1010" s="15"/>
      <c r="N1010" s="38"/>
      <c r="O1010" s="31">
        <f ca="1">J1010/'Fixed inputs'!$D$85*(1/INDIRECT($H1010))</f>
        <v>1.1716666666666666</v>
      </c>
      <c r="P1010" s="32" t="str">
        <f>IF(L1010="","",N1010*INDEX(rngFXtoEUr,MATCH(L1010,rngCurrencies,0))/INDEX('Fixed inputs'!$D$81:$D$85,MATCH($C1010,'Fixed inputs'!$B$81:$B$85,0)))</f>
        <v/>
      </c>
      <c r="Q1010" s="146">
        <f t="shared" ca="1" si="223"/>
        <v>1.1716666666666666</v>
      </c>
      <c r="V1010" s="32"/>
    </row>
    <row r="1011" spans="2:22" x14ac:dyDescent="0.6">
      <c r="B1011" s="5">
        <f>INDEX('Fixed inputs'!$I$8:$I$19,MATCH(F1011,'Fixed inputs'!$J$8:$J$19,0))</f>
        <v>12</v>
      </c>
      <c r="C1011" s="22" t="s">
        <v>64</v>
      </c>
      <c r="D1011" s="23" t="s">
        <v>50</v>
      </c>
      <c r="E1011" s="23">
        <v>2026</v>
      </c>
      <c r="F1011" s="24" t="s">
        <v>135</v>
      </c>
      <c r="G1011" s="15" t="s">
        <v>136</v>
      </c>
      <c r="H1011" s="5" t="s">
        <v>89</v>
      </c>
      <c r="I1011" s="5" t="s">
        <v>65</v>
      </c>
      <c r="J1011" s="125">
        <v>6.3936000000000011</v>
      </c>
      <c r="K1011" s="15"/>
      <c r="N1011" s="38"/>
      <c r="O1011" s="31">
        <f ca="1">J1011/'Fixed inputs'!$D$85*(1/INDIRECT($H1011))</f>
        <v>2.0894117647058827</v>
      </c>
      <c r="P1011" s="32" t="str">
        <f>IF(L1011="","",N1011*INDEX(rngFXtoEUr,MATCH(L1011,rngCurrencies,0))/INDEX('Fixed inputs'!$D$81:$D$85,MATCH($C1011,'Fixed inputs'!$B$81:$B$85,0)))</f>
        <v/>
      </c>
      <c r="Q1011" s="146">
        <f t="shared" ca="1" si="223"/>
        <v>2.0894117647058827</v>
      </c>
      <c r="V1011" s="32"/>
    </row>
    <row r="1012" spans="2:22" x14ac:dyDescent="0.6">
      <c r="B1012" s="5">
        <f>INDEX('Fixed inputs'!$I$8:$I$19,MATCH(F1012,'Fixed inputs'!$J$8:$J$19,0))</f>
        <v>1</v>
      </c>
      <c r="C1012" s="22" t="s">
        <v>64</v>
      </c>
      <c r="D1012" s="23" t="s">
        <v>50</v>
      </c>
      <c r="E1012" s="23">
        <v>2027</v>
      </c>
      <c r="F1012" s="24" t="s">
        <v>124</v>
      </c>
      <c r="G1012" s="15" t="s">
        <v>136</v>
      </c>
      <c r="H1012" s="5" t="s">
        <v>89</v>
      </c>
      <c r="I1012" s="5" t="s">
        <v>65</v>
      </c>
      <c r="J1012" s="125">
        <v>11.1555</v>
      </c>
      <c r="K1012" s="15"/>
      <c r="N1012" s="38"/>
      <c r="O1012" s="31">
        <f ca="1">J1012/'Fixed inputs'!$D$85*(1/INDIRECT($H1012))</f>
        <v>3.6455882352941176</v>
      </c>
      <c r="P1012" s="32" t="str">
        <f>IF(L1012="","",N1012*INDEX(rngFXtoEUr,MATCH(L1012,rngCurrencies,0))/INDEX('Fixed inputs'!$D$81:$D$85,MATCH($C1012,'Fixed inputs'!$B$81:$B$85,0)))</f>
        <v/>
      </c>
      <c r="Q1012" s="146">
        <f t="shared" ca="1" si="223"/>
        <v>3.6455882352941176</v>
      </c>
      <c r="V1012" s="32"/>
    </row>
    <row r="1013" spans="2:22" x14ac:dyDescent="0.6">
      <c r="B1013" s="5">
        <f>INDEX('Fixed inputs'!$I$8:$I$19,MATCH(F1013,'Fixed inputs'!$J$8:$J$19,0))</f>
        <v>2</v>
      </c>
      <c r="C1013" s="22" t="s">
        <v>64</v>
      </c>
      <c r="D1013" s="23" t="s">
        <v>50</v>
      </c>
      <c r="E1013" s="23">
        <v>2027</v>
      </c>
      <c r="F1013" s="24" t="s">
        <v>125</v>
      </c>
      <c r="G1013" s="15" t="s">
        <v>136</v>
      </c>
      <c r="H1013" s="5" t="s">
        <v>89</v>
      </c>
      <c r="I1013" s="5" t="s">
        <v>65</v>
      </c>
      <c r="J1013" s="125">
        <v>12.7761</v>
      </c>
      <c r="K1013" s="15"/>
      <c r="N1013" s="38"/>
      <c r="O1013" s="31">
        <f ca="1">J1013/'Fixed inputs'!$D$85*(1/INDIRECT($H1013))</f>
        <v>4.1751960784313722</v>
      </c>
      <c r="P1013" s="32" t="str">
        <f>IF(L1013="","",N1013*INDEX(rngFXtoEUr,MATCH(L1013,rngCurrencies,0))/INDEX('Fixed inputs'!$D$81:$D$85,MATCH($C1013,'Fixed inputs'!$B$81:$B$85,0)))</f>
        <v/>
      </c>
      <c r="Q1013" s="146">
        <f t="shared" ca="1" si="223"/>
        <v>4.1751960784313722</v>
      </c>
      <c r="V1013" s="32"/>
    </row>
    <row r="1014" spans="2:22" x14ac:dyDescent="0.6">
      <c r="B1014" s="5">
        <f>INDEX('Fixed inputs'!$I$8:$I$19,MATCH(F1014,'Fixed inputs'!$J$8:$J$19,0))</f>
        <v>3</v>
      </c>
      <c r="C1014" s="22" t="s">
        <v>64</v>
      </c>
      <c r="D1014" s="23" t="s">
        <v>50</v>
      </c>
      <c r="E1014" s="23">
        <v>2027</v>
      </c>
      <c r="F1014" s="24" t="s">
        <v>126</v>
      </c>
      <c r="G1014" s="15" t="s">
        <v>136</v>
      </c>
      <c r="H1014" s="5" t="s">
        <v>89</v>
      </c>
      <c r="I1014" s="5" t="s">
        <v>65</v>
      </c>
      <c r="J1014" s="125">
        <v>9.5792999999999999</v>
      </c>
      <c r="K1014" s="15"/>
      <c r="N1014" s="38"/>
      <c r="O1014" s="31">
        <f ca="1">J1014/'Fixed inputs'!$D$85*(1/INDIRECT($H1014))</f>
        <v>3.1304901960784313</v>
      </c>
      <c r="P1014" s="32" t="str">
        <f>IF(L1014="","",N1014*INDEX(rngFXtoEUr,MATCH(L1014,rngCurrencies,0))/INDEX('Fixed inputs'!$D$81:$D$85,MATCH($C1014,'Fixed inputs'!$B$81:$B$85,0)))</f>
        <v/>
      </c>
      <c r="Q1014" s="146">
        <f t="shared" ca="1" si="223"/>
        <v>3.1304901960784313</v>
      </c>
      <c r="V1014" s="32"/>
    </row>
    <row r="1015" spans="2:22" x14ac:dyDescent="0.6">
      <c r="B1015" s="5">
        <f>INDEX('Fixed inputs'!$I$8:$I$19,MATCH(F1015,'Fixed inputs'!$J$8:$J$19,0))</f>
        <v>4</v>
      </c>
      <c r="C1015" s="22" t="s">
        <v>64</v>
      </c>
      <c r="D1015" s="23" t="s">
        <v>50</v>
      </c>
      <c r="E1015" s="23">
        <v>2027</v>
      </c>
      <c r="F1015" s="24" t="s">
        <v>127</v>
      </c>
      <c r="G1015" s="15" t="s">
        <v>136</v>
      </c>
      <c r="H1015" s="5" t="s">
        <v>89</v>
      </c>
      <c r="I1015" s="5" t="s">
        <v>65</v>
      </c>
      <c r="J1015" s="125">
        <v>3.5853000000000002</v>
      </c>
      <c r="K1015" s="15"/>
      <c r="N1015" s="38"/>
      <c r="O1015" s="31">
        <f ca="1">J1015/'Fixed inputs'!$D$85*(1/INDIRECT($H1015))</f>
        <v>1.1716666666666666</v>
      </c>
      <c r="P1015" s="32" t="str">
        <f>IF(L1015="","",N1015*INDEX(rngFXtoEUr,MATCH(L1015,rngCurrencies,0))/INDEX('Fixed inputs'!$D$81:$D$85,MATCH($C1015,'Fixed inputs'!$B$81:$B$85,0)))</f>
        <v/>
      </c>
      <c r="Q1015" s="146">
        <f t="shared" ca="1" si="223"/>
        <v>1.1716666666666666</v>
      </c>
      <c r="V1015" s="32"/>
    </row>
    <row r="1016" spans="2:22" x14ac:dyDescent="0.6">
      <c r="B1016" s="5">
        <f>INDEX('Fixed inputs'!$I$8:$I$19,MATCH(F1016,'Fixed inputs'!$J$8:$J$19,0))</f>
        <v>5</v>
      </c>
      <c r="C1016" s="22" t="s">
        <v>64</v>
      </c>
      <c r="D1016" s="23" t="s">
        <v>50</v>
      </c>
      <c r="E1016" s="23">
        <v>2027</v>
      </c>
      <c r="F1016" s="24" t="s">
        <v>128</v>
      </c>
      <c r="G1016" s="15" t="s">
        <v>136</v>
      </c>
      <c r="H1016" s="5" t="s">
        <v>89</v>
      </c>
      <c r="I1016" s="5" t="s">
        <v>65</v>
      </c>
      <c r="J1016" s="125">
        <v>0.27750000000000002</v>
      </c>
      <c r="K1016" s="15"/>
      <c r="N1016" s="38"/>
      <c r="O1016" s="31">
        <f ca="1">J1016/'Fixed inputs'!$D$85*(1/INDIRECT($H1016))</f>
        <v>9.0686274509803932E-2</v>
      </c>
      <c r="P1016" s="32" t="str">
        <f>IF(L1016="","",N1016*INDEX(rngFXtoEUr,MATCH(L1016,rngCurrencies,0))/INDEX('Fixed inputs'!$D$81:$D$85,MATCH($C1016,'Fixed inputs'!$B$81:$B$85,0)))</f>
        <v/>
      </c>
      <c r="Q1016" s="146">
        <f t="shared" ca="1" si="223"/>
        <v>9.0686274509803932E-2</v>
      </c>
      <c r="V1016" s="32"/>
    </row>
    <row r="1017" spans="2:22" x14ac:dyDescent="0.6">
      <c r="B1017" s="5">
        <f>INDEX('Fixed inputs'!$I$8:$I$19,MATCH(F1017,'Fixed inputs'!$J$8:$J$19,0))</f>
        <v>6</v>
      </c>
      <c r="C1017" s="22" t="s">
        <v>64</v>
      </c>
      <c r="D1017" s="23" t="s">
        <v>50</v>
      </c>
      <c r="E1017" s="23">
        <v>2027</v>
      </c>
      <c r="F1017" s="24" t="s">
        <v>129</v>
      </c>
      <c r="G1017" s="15" t="s">
        <v>136</v>
      </c>
      <c r="H1017" s="5" t="s">
        <v>89</v>
      </c>
      <c r="I1017" s="5" t="s">
        <v>65</v>
      </c>
      <c r="J1017" s="125">
        <v>0.27750000000000002</v>
      </c>
      <c r="K1017" s="15"/>
      <c r="N1017" s="38"/>
      <c r="O1017" s="31">
        <f ca="1">J1017/'Fixed inputs'!$D$85*(1/INDIRECT($H1017))</f>
        <v>9.0686274509803932E-2</v>
      </c>
      <c r="P1017" s="32" t="str">
        <f>IF(L1017="","",N1017*INDEX(rngFXtoEUr,MATCH(L1017,rngCurrencies,0))/INDEX('Fixed inputs'!$D$81:$D$85,MATCH($C1017,'Fixed inputs'!$B$81:$B$85,0)))</f>
        <v/>
      </c>
      <c r="Q1017" s="146">
        <f t="shared" ca="1" si="223"/>
        <v>9.0686274509803932E-2</v>
      </c>
      <c r="V1017" s="32"/>
    </row>
    <row r="1018" spans="2:22" x14ac:dyDescent="0.6">
      <c r="B1018" s="5">
        <f>INDEX('Fixed inputs'!$I$8:$I$19,MATCH(F1018,'Fixed inputs'!$J$8:$J$19,0))</f>
        <v>7</v>
      </c>
      <c r="C1018" s="22" t="s">
        <v>64</v>
      </c>
      <c r="D1018" s="23" t="s">
        <v>50</v>
      </c>
      <c r="E1018" s="23">
        <v>2027</v>
      </c>
      <c r="F1018" s="24" t="s">
        <v>130</v>
      </c>
      <c r="G1018" s="15" t="s">
        <v>136</v>
      </c>
      <c r="H1018" s="5" t="s">
        <v>89</v>
      </c>
      <c r="I1018" s="5" t="s">
        <v>65</v>
      </c>
      <c r="J1018" s="125">
        <v>0.27750000000000002</v>
      </c>
      <c r="K1018" s="15"/>
      <c r="N1018" s="38"/>
      <c r="O1018" s="31">
        <f ca="1">J1018/'Fixed inputs'!$D$85*(1/INDIRECT($H1018))</f>
        <v>9.0686274509803932E-2</v>
      </c>
      <c r="P1018" s="32" t="str">
        <f>IF(L1018="","",N1018*INDEX(rngFXtoEUr,MATCH(L1018,rngCurrencies,0))/INDEX('Fixed inputs'!$D$81:$D$85,MATCH($C1018,'Fixed inputs'!$B$81:$B$85,0)))</f>
        <v/>
      </c>
      <c r="Q1018" s="146">
        <f t="shared" ca="1" si="223"/>
        <v>9.0686274509803932E-2</v>
      </c>
      <c r="V1018" s="32"/>
    </row>
    <row r="1019" spans="2:22" x14ac:dyDescent="0.6">
      <c r="B1019" s="5">
        <f>INDEX('Fixed inputs'!$I$8:$I$19,MATCH(F1019,'Fixed inputs'!$J$8:$J$19,0))</f>
        <v>8</v>
      </c>
      <c r="C1019" s="22" t="s">
        <v>64</v>
      </c>
      <c r="D1019" s="23" t="s">
        <v>50</v>
      </c>
      <c r="E1019" s="23">
        <v>2027</v>
      </c>
      <c r="F1019" s="24" t="s">
        <v>131</v>
      </c>
      <c r="G1019" s="15" t="s">
        <v>136</v>
      </c>
      <c r="H1019" s="5" t="s">
        <v>89</v>
      </c>
      <c r="I1019" s="5" t="s">
        <v>65</v>
      </c>
      <c r="J1019" s="125">
        <v>0.27750000000000002</v>
      </c>
      <c r="K1019" s="15"/>
      <c r="N1019" s="38"/>
      <c r="O1019" s="31">
        <f ca="1">J1019/'Fixed inputs'!$D$85*(1/INDIRECT($H1019))</f>
        <v>9.0686274509803932E-2</v>
      </c>
      <c r="P1019" s="32" t="str">
        <f>IF(L1019="","",N1019*INDEX(rngFXtoEUr,MATCH(L1019,rngCurrencies,0))/INDEX('Fixed inputs'!$D$81:$D$85,MATCH($C1019,'Fixed inputs'!$B$81:$B$85,0)))</f>
        <v/>
      </c>
      <c r="Q1019" s="146">
        <f t="shared" ca="1" si="223"/>
        <v>9.0686274509803932E-2</v>
      </c>
      <c r="V1019" s="32"/>
    </row>
    <row r="1020" spans="2:22" x14ac:dyDescent="0.6">
      <c r="B1020" s="5">
        <f>INDEX('Fixed inputs'!$I$8:$I$19,MATCH(F1020,'Fixed inputs'!$J$8:$J$19,0))</f>
        <v>9</v>
      </c>
      <c r="C1020" s="22" t="s">
        <v>64</v>
      </c>
      <c r="D1020" s="23" t="s">
        <v>50</v>
      </c>
      <c r="E1020" s="23">
        <v>2027</v>
      </c>
      <c r="F1020" s="24" t="s">
        <v>132</v>
      </c>
      <c r="G1020" s="15" t="s">
        <v>136</v>
      </c>
      <c r="H1020" s="5" t="s">
        <v>89</v>
      </c>
      <c r="I1020" s="5" t="s">
        <v>65</v>
      </c>
      <c r="J1020" s="125">
        <v>0.27750000000000002</v>
      </c>
      <c r="K1020" s="15"/>
      <c r="N1020" s="38"/>
      <c r="O1020" s="31">
        <f ca="1">J1020/'Fixed inputs'!$D$85*(1/INDIRECT($H1020))</f>
        <v>9.0686274509803932E-2</v>
      </c>
      <c r="P1020" s="32" t="str">
        <f>IF(L1020="","",N1020*INDEX(rngFXtoEUr,MATCH(L1020,rngCurrencies,0))/INDEX('Fixed inputs'!$D$81:$D$85,MATCH($C1020,'Fixed inputs'!$B$81:$B$85,0)))</f>
        <v/>
      </c>
      <c r="Q1020" s="146">
        <f t="shared" ca="1" si="223"/>
        <v>9.0686274509803932E-2</v>
      </c>
      <c r="V1020" s="32"/>
    </row>
    <row r="1021" spans="2:22" x14ac:dyDescent="0.6">
      <c r="B1021" s="5">
        <f>INDEX('Fixed inputs'!$I$8:$I$19,MATCH(F1021,'Fixed inputs'!$J$8:$J$19,0))</f>
        <v>10</v>
      </c>
      <c r="C1021" s="22" t="s">
        <v>64</v>
      </c>
      <c r="D1021" s="23" t="s">
        <v>50</v>
      </c>
      <c r="E1021" s="23">
        <v>2027</v>
      </c>
      <c r="F1021" s="24" t="s">
        <v>133</v>
      </c>
      <c r="G1021" s="15" t="s">
        <v>136</v>
      </c>
      <c r="H1021" s="5" t="s">
        <v>89</v>
      </c>
      <c r="I1021" s="5" t="s">
        <v>65</v>
      </c>
      <c r="J1021" s="125">
        <v>3.7074000000000003</v>
      </c>
      <c r="K1021" s="15"/>
      <c r="N1021" s="38"/>
      <c r="O1021" s="31">
        <f ca="1">J1021/'Fixed inputs'!$D$85*(1/INDIRECT($H1021))</f>
        <v>1.2115686274509805</v>
      </c>
      <c r="P1021" s="32" t="str">
        <f>IF(L1021="","",N1021*INDEX(rngFXtoEUr,MATCH(L1021,rngCurrencies,0))/INDEX('Fixed inputs'!$D$81:$D$85,MATCH($C1021,'Fixed inputs'!$B$81:$B$85,0)))</f>
        <v/>
      </c>
      <c r="Q1021" s="146">
        <f t="shared" ca="1" si="223"/>
        <v>1.2115686274509805</v>
      </c>
      <c r="V1021" s="32"/>
    </row>
    <row r="1022" spans="2:22" x14ac:dyDescent="0.6">
      <c r="B1022" s="5">
        <f>INDEX('Fixed inputs'!$I$8:$I$19,MATCH(F1022,'Fixed inputs'!$J$8:$J$19,0))</f>
        <v>11</v>
      </c>
      <c r="C1022" s="22" t="s">
        <v>64</v>
      </c>
      <c r="D1022" s="23" t="s">
        <v>50</v>
      </c>
      <c r="E1022" s="23">
        <v>2027</v>
      </c>
      <c r="F1022" s="24" t="s">
        <v>134</v>
      </c>
      <c r="G1022" s="15" t="s">
        <v>136</v>
      </c>
      <c r="H1022" s="5" t="s">
        <v>89</v>
      </c>
      <c r="I1022" s="5" t="s">
        <v>65</v>
      </c>
      <c r="J1022" s="125">
        <v>3.7074000000000003</v>
      </c>
      <c r="K1022" s="15"/>
      <c r="N1022" s="38"/>
      <c r="O1022" s="31">
        <f ca="1">J1022/'Fixed inputs'!$D$85*(1/INDIRECT($H1022))</f>
        <v>1.2115686274509805</v>
      </c>
      <c r="P1022" s="32" t="str">
        <f>IF(L1022="","",N1022*INDEX(rngFXtoEUr,MATCH(L1022,rngCurrencies,0))/INDEX('Fixed inputs'!$D$81:$D$85,MATCH($C1022,'Fixed inputs'!$B$81:$B$85,0)))</f>
        <v/>
      </c>
      <c r="Q1022" s="146">
        <f t="shared" ca="1" si="223"/>
        <v>1.2115686274509805</v>
      </c>
      <c r="V1022" s="32"/>
    </row>
    <row r="1023" spans="2:22" x14ac:dyDescent="0.6">
      <c r="B1023" s="5">
        <f>INDEX('Fixed inputs'!$I$8:$I$19,MATCH(F1023,'Fixed inputs'!$J$8:$J$19,0))</f>
        <v>12</v>
      </c>
      <c r="C1023" s="22" t="s">
        <v>64</v>
      </c>
      <c r="D1023" s="23" t="s">
        <v>50</v>
      </c>
      <c r="E1023" s="23">
        <v>2027</v>
      </c>
      <c r="F1023" s="24" t="s">
        <v>135</v>
      </c>
      <c r="G1023" s="15" t="s">
        <v>136</v>
      </c>
      <c r="H1023" s="5" t="s">
        <v>89</v>
      </c>
      <c r="I1023" s="5" t="s">
        <v>65</v>
      </c>
      <c r="J1023" s="125">
        <v>6.6045000000000007</v>
      </c>
      <c r="K1023" s="15"/>
      <c r="N1023" s="38"/>
      <c r="O1023" s="31">
        <f ca="1">J1023/'Fixed inputs'!$D$85*(1/INDIRECT($H1023))</f>
        <v>2.1583333333333337</v>
      </c>
      <c r="P1023" s="32" t="str">
        <f>IF(L1023="","",N1023*INDEX(rngFXtoEUr,MATCH(L1023,rngCurrencies,0))/INDEX('Fixed inputs'!$D$81:$D$85,MATCH($C1023,'Fixed inputs'!$B$81:$B$85,0)))</f>
        <v/>
      </c>
      <c r="Q1023" s="146">
        <f t="shared" ca="1" si="223"/>
        <v>2.1583333333333337</v>
      </c>
      <c r="V1023" s="32"/>
    </row>
    <row r="1024" spans="2:22" x14ac:dyDescent="0.6">
      <c r="B1024" s="5">
        <f>INDEX('Fixed inputs'!$I$8:$I$19,MATCH(F1024,'Fixed inputs'!$J$8:$J$19,0))</f>
        <v>1</v>
      </c>
      <c r="C1024" s="22" t="s">
        <v>64</v>
      </c>
      <c r="D1024" s="23" t="s">
        <v>50</v>
      </c>
      <c r="E1024" s="23">
        <v>2028</v>
      </c>
      <c r="F1024" s="24" t="s">
        <v>124</v>
      </c>
      <c r="G1024" s="15" t="s">
        <v>136</v>
      </c>
      <c r="H1024" s="5" t="s">
        <v>89</v>
      </c>
      <c r="I1024" s="5" t="s">
        <v>65</v>
      </c>
      <c r="J1024" s="125">
        <v>11.5329</v>
      </c>
      <c r="K1024" s="15"/>
      <c r="N1024" s="38"/>
      <c r="O1024" s="31">
        <f ca="1">J1024/'Fixed inputs'!$D$85*(1/INDIRECT($H1024))</f>
        <v>3.7689215686274506</v>
      </c>
      <c r="P1024" s="32" t="str">
        <f>IF(L1024="","",N1024*INDEX(rngFXtoEUr,MATCH(L1024,rngCurrencies,0))/INDEX('Fixed inputs'!$D$81:$D$85,MATCH($C1024,'Fixed inputs'!$B$81:$B$85,0)))</f>
        <v/>
      </c>
      <c r="Q1024" s="146">
        <f t="shared" ca="1" si="223"/>
        <v>3.7689215686274506</v>
      </c>
      <c r="V1024" s="32"/>
    </row>
    <row r="1025" spans="2:22" x14ac:dyDescent="0.6">
      <c r="B1025" s="5">
        <f>INDEX('Fixed inputs'!$I$8:$I$19,MATCH(F1025,'Fixed inputs'!$J$8:$J$19,0))</f>
        <v>2</v>
      </c>
      <c r="C1025" s="22" t="s">
        <v>64</v>
      </c>
      <c r="D1025" s="23" t="s">
        <v>50</v>
      </c>
      <c r="E1025" s="23">
        <v>2028</v>
      </c>
      <c r="F1025" s="24" t="s">
        <v>125</v>
      </c>
      <c r="G1025" s="15" t="s">
        <v>136</v>
      </c>
      <c r="H1025" s="5" t="s">
        <v>89</v>
      </c>
      <c r="I1025" s="5" t="s">
        <v>65</v>
      </c>
      <c r="J1025" s="125">
        <v>13.209000000000001</v>
      </c>
      <c r="K1025" s="15"/>
      <c r="N1025" s="38"/>
      <c r="O1025" s="31">
        <f ca="1">J1025/'Fixed inputs'!$D$85*(1/INDIRECT($H1025))</f>
        <v>4.3166666666666673</v>
      </c>
      <c r="P1025" s="32" t="str">
        <f>IF(L1025="","",N1025*INDEX(rngFXtoEUr,MATCH(L1025,rngCurrencies,0))/INDEX('Fixed inputs'!$D$81:$D$85,MATCH($C1025,'Fixed inputs'!$B$81:$B$85,0)))</f>
        <v/>
      </c>
      <c r="Q1025" s="146">
        <f t="shared" ca="1" si="223"/>
        <v>4.3166666666666673</v>
      </c>
      <c r="V1025" s="32"/>
    </row>
    <row r="1026" spans="2:22" x14ac:dyDescent="0.6">
      <c r="B1026" s="5">
        <f>INDEX('Fixed inputs'!$I$8:$I$19,MATCH(F1026,'Fixed inputs'!$J$8:$J$19,0))</f>
        <v>3</v>
      </c>
      <c r="C1026" s="22" t="s">
        <v>64</v>
      </c>
      <c r="D1026" s="23" t="s">
        <v>50</v>
      </c>
      <c r="E1026" s="23">
        <v>2028</v>
      </c>
      <c r="F1026" s="24" t="s">
        <v>126</v>
      </c>
      <c r="G1026" s="15" t="s">
        <v>136</v>
      </c>
      <c r="H1026" s="5" t="s">
        <v>89</v>
      </c>
      <c r="I1026" s="5" t="s">
        <v>65</v>
      </c>
      <c r="J1026" s="125">
        <v>9.9123000000000001</v>
      </c>
      <c r="K1026" s="15"/>
      <c r="N1026" s="38"/>
      <c r="O1026" s="31">
        <f ca="1">J1026/'Fixed inputs'!$D$85*(1/INDIRECT($H1026))</f>
        <v>3.2393137254901965</v>
      </c>
      <c r="P1026" s="32" t="str">
        <f>IF(L1026="","",N1026*INDEX(rngFXtoEUr,MATCH(L1026,rngCurrencies,0))/INDEX('Fixed inputs'!$D$81:$D$85,MATCH($C1026,'Fixed inputs'!$B$81:$B$85,0)))</f>
        <v/>
      </c>
      <c r="Q1026" s="146">
        <f t="shared" ca="1" si="223"/>
        <v>3.2393137254901965</v>
      </c>
      <c r="V1026" s="32"/>
    </row>
    <row r="1027" spans="2:22" x14ac:dyDescent="0.6">
      <c r="B1027" s="5">
        <f>INDEX('Fixed inputs'!$I$8:$I$19,MATCH(F1027,'Fixed inputs'!$J$8:$J$19,0))</f>
        <v>4</v>
      </c>
      <c r="C1027" s="22" t="s">
        <v>64</v>
      </c>
      <c r="D1027" s="23" t="s">
        <v>50</v>
      </c>
      <c r="E1027" s="23">
        <v>2028</v>
      </c>
      <c r="F1027" s="24" t="s">
        <v>127</v>
      </c>
      <c r="G1027" s="15" t="s">
        <v>136</v>
      </c>
      <c r="H1027" s="5" t="s">
        <v>89</v>
      </c>
      <c r="I1027" s="5" t="s">
        <v>65</v>
      </c>
      <c r="J1027" s="125">
        <v>3.7074000000000003</v>
      </c>
      <c r="K1027" s="15"/>
      <c r="N1027" s="38"/>
      <c r="O1027" s="31">
        <f ca="1">J1027/'Fixed inputs'!$D$85*(1/INDIRECT($H1027))</f>
        <v>1.2115686274509805</v>
      </c>
      <c r="P1027" s="32" t="str">
        <f>IF(L1027="","",N1027*INDEX(rngFXtoEUr,MATCH(L1027,rngCurrencies,0))/INDEX('Fixed inputs'!$D$81:$D$85,MATCH($C1027,'Fixed inputs'!$B$81:$B$85,0)))</f>
        <v/>
      </c>
      <c r="Q1027" s="146">
        <f t="shared" ca="1" si="223"/>
        <v>1.2115686274509805</v>
      </c>
      <c r="V1027" s="32"/>
    </row>
    <row r="1028" spans="2:22" x14ac:dyDescent="0.6">
      <c r="B1028" s="5">
        <f>INDEX('Fixed inputs'!$I$8:$I$19,MATCH(F1028,'Fixed inputs'!$J$8:$J$19,0))</f>
        <v>5</v>
      </c>
      <c r="C1028" s="22" t="s">
        <v>64</v>
      </c>
      <c r="D1028" s="23" t="s">
        <v>50</v>
      </c>
      <c r="E1028" s="23">
        <v>2028</v>
      </c>
      <c r="F1028" s="24" t="s">
        <v>128</v>
      </c>
      <c r="G1028" s="15" t="s">
        <v>136</v>
      </c>
      <c r="H1028" s="5" t="s">
        <v>89</v>
      </c>
      <c r="I1028" s="5" t="s">
        <v>65</v>
      </c>
      <c r="J1028" s="125">
        <v>0.28860000000000002</v>
      </c>
      <c r="K1028" s="15"/>
      <c r="N1028" s="38"/>
      <c r="O1028" s="31">
        <f ca="1">J1028/'Fixed inputs'!$D$85*(1/INDIRECT($H1028))</f>
        <v>9.4313725490196093E-2</v>
      </c>
      <c r="P1028" s="32" t="str">
        <f>IF(L1028="","",N1028*INDEX(rngFXtoEUr,MATCH(L1028,rngCurrencies,0))/INDEX('Fixed inputs'!$D$81:$D$85,MATCH($C1028,'Fixed inputs'!$B$81:$B$85,0)))</f>
        <v/>
      </c>
      <c r="Q1028" s="146">
        <f t="shared" ca="1" si="223"/>
        <v>9.4313725490196093E-2</v>
      </c>
      <c r="S1028" s="149"/>
      <c r="V1028" s="32"/>
    </row>
    <row r="1029" spans="2:22" x14ac:dyDescent="0.6">
      <c r="B1029" s="5">
        <f>INDEX('Fixed inputs'!$I$8:$I$19,MATCH(F1029,'Fixed inputs'!$J$8:$J$19,0))</f>
        <v>6</v>
      </c>
      <c r="C1029" s="22" t="s">
        <v>64</v>
      </c>
      <c r="D1029" s="23" t="s">
        <v>50</v>
      </c>
      <c r="E1029" s="23">
        <v>2028</v>
      </c>
      <c r="F1029" s="24" t="s">
        <v>129</v>
      </c>
      <c r="G1029" s="15" t="s">
        <v>136</v>
      </c>
      <c r="H1029" s="5" t="s">
        <v>89</v>
      </c>
      <c r="I1029" s="5" t="s">
        <v>65</v>
      </c>
      <c r="J1029" s="125">
        <v>0.28860000000000002</v>
      </c>
      <c r="K1029" s="15"/>
      <c r="N1029" s="38"/>
      <c r="O1029" s="31">
        <f ca="1">J1029/'Fixed inputs'!$D$85*(1/INDIRECT($H1029))</f>
        <v>9.4313725490196093E-2</v>
      </c>
      <c r="P1029" s="32" t="str">
        <f>IF(L1029="","",N1029*INDEX(rngFXtoEUr,MATCH(L1029,rngCurrencies,0))/INDEX('Fixed inputs'!$D$81:$D$85,MATCH($C1029,'Fixed inputs'!$B$81:$B$85,0)))</f>
        <v/>
      </c>
      <c r="Q1029" s="146">
        <f t="shared" ca="1" si="223"/>
        <v>9.4313725490196093E-2</v>
      </c>
      <c r="V1029" s="32"/>
    </row>
    <row r="1030" spans="2:22" x14ac:dyDescent="0.6">
      <c r="B1030" s="5">
        <f>INDEX('Fixed inputs'!$I$8:$I$19,MATCH(F1030,'Fixed inputs'!$J$8:$J$19,0))</f>
        <v>7</v>
      </c>
      <c r="C1030" s="22" t="s">
        <v>64</v>
      </c>
      <c r="D1030" s="23" t="s">
        <v>50</v>
      </c>
      <c r="E1030" s="23">
        <v>2028</v>
      </c>
      <c r="F1030" s="24" t="s">
        <v>130</v>
      </c>
      <c r="G1030" s="15" t="s">
        <v>136</v>
      </c>
      <c r="H1030" s="5" t="s">
        <v>89</v>
      </c>
      <c r="I1030" s="5" t="s">
        <v>65</v>
      </c>
      <c r="J1030" s="125">
        <v>0.28860000000000002</v>
      </c>
      <c r="K1030" s="15"/>
      <c r="N1030" s="38"/>
      <c r="O1030" s="31">
        <f ca="1">J1030/'Fixed inputs'!$D$85*(1/INDIRECT($H1030))</f>
        <v>9.4313725490196093E-2</v>
      </c>
      <c r="P1030" s="32" t="str">
        <f>IF(L1030="","",N1030*INDEX(rngFXtoEUr,MATCH(L1030,rngCurrencies,0))/INDEX('Fixed inputs'!$D$81:$D$85,MATCH($C1030,'Fixed inputs'!$B$81:$B$85,0)))</f>
        <v/>
      </c>
      <c r="Q1030" s="146">
        <f t="shared" ca="1" si="223"/>
        <v>9.4313725490196093E-2</v>
      </c>
      <c r="V1030" s="32"/>
    </row>
    <row r="1031" spans="2:22" x14ac:dyDescent="0.6">
      <c r="B1031" s="5">
        <f>INDEX('Fixed inputs'!$I$8:$I$19,MATCH(F1031,'Fixed inputs'!$J$8:$J$19,0))</f>
        <v>8</v>
      </c>
      <c r="C1031" s="22" t="s">
        <v>64</v>
      </c>
      <c r="D1031" s="23" t="s">
        <v>50</v>
      </c>
      <c r="E1031" s="23">
        <v>2028</v>
      </c>
      <c r="F1031" s="24" t="s">
        <v>131</v>
      </c>
      <c r="G1031" s="15" t="s">
        <v>136</v>
      </c>
      <c r="H1031" s="5" t="s">
        <v>89</v>
      </c>
      <c r="I1031" s="5" t="s">
        <v>65</v>
      </c>
      <c r="J1031" s="125">
        <v>0.28860000000000002</v>
      </c>
      <c r="K1031" s="15"/>
      <c r="N1031" s="38"/>
      <c r="O1031" s="31">
        <f ca="1">J1031/'Fixed inputs'!$D$85*(1/INDIRECT($H1031))</f>
        <v>9.4313725490196093E-2</v>
      </c>
      <c r="P1031" s="32" t="str">
        <f>IF(L1031="","",N1031*INDEX(rngFXtoEUr,MATCH(L1031,rngCurrencies,0))/INDEX('Fixed inputs'!$D$81:$D$85,MATCH($C1031,'Fixed inputs'!$B$81:$B$85,0)))</f>
        <v/>
      </c>
      <c r="Q1031" s="146">
        <f t="shared" ref="Q1031:Q1094" ca="1" si="224">SUM(O1031,P1031)*IF(AND(D1031="GB",C1031="Gas",NOT(include_GB_GAS_transport)),0,1)</f>
        <v>9.4313725490196093E-2</v>
      </c>
      <c r="V1031" s="32"/>
    </row>
    <row r="1032" spans="2:22" x14ac:dyDescent="0.6">
      <c r="B1032" s="5">
        <f>INDEX('Fixed inputs'!$I$8:$I$19,MATCH(F1032,'Fixed inputs'!$J$8:$J$19,0))</f>
        <v>9</v>
      </c>
      <c r="C1032" s="22" t="s">
        <v>64</v>
      </c>
      <c r="D1032" s="23" t="s">
        <v>50</v>
      </c>
      <c r="E1032" s="23">
        <v>2028</v>
      </c>
      <c r="F1032" s="24" t="s">
        <v>132</v>
      </c>
      <c r="G1032" s="15" t="s">
        <v>136</v>
      </c>
      <c r="H1032" s="5" t="s">
        <v>89</v>
      </c>
      <c r="I1032" s="5" t="s">
        <v>65</v>
      </c>
      <c r="J1032" s="125">
        <v>0.28860000000000002</v>
      </c>
      <c r="K1032" s="15"/>
      <c r="N1032" s="38"/>
      <c r="O1032" s="31">
        <f ca="1">J1032/'Fixed inputs'!$D$85*(1/INDIRECT($H1032))</f>
        <v>9.4313725490196093E-2</v>
      </c>
      <c r="P1032" s="32" t="str">
        <f>IF(L1032="","",N1032*INDEX(rngFXtoEUr,MATCH(L1032,rngCurrencies,0))/INDEX('Fixed inputs'!$D$81:$D$85,MATCH($C1032,'Fixed inputs'!$B$81:$B$85,0)))</f>
        <v/>
      </c>
      <c r="Q1032" s="146">
        <f t="shared" ca="1" si="224"/>
        <v>9.4313725490196093E-2</v>
      </c>
      <c r="V1032" s="32"/>
    </row>
    <row r="1033" spans="2:22" x14ac:dyDescent="0.6">
      <c r="B1033" s="5">
        <f>INDEX('Fixed inputs'!$I$8:$I$19,MATCH(F1033,'Fixed inputs'!$J$8:$J$19,0))</f>
        <v>10</v>
      </c>
      <c r="C1033" s="22" t="s">
        <v>64</v>
      </c>
      <c r="D1033" s="23" t="s">
        <v>50</v>
      </c>
      <c r="E1033" s="23">
        <v>2028</v>
      </c>
      <c r="F1033" s="24" t="s">
        <v>133</v>
      </c>
      <c r="G1033" s="15" t="s">
        <v>136</v>
      </c>
      <c r="H1033" s="5" t="s">
        <v>89</v>
      </c>
      <c r="I1033" s="5" t="s">
        <v>65</v>
      </c>
      <c r="J1033" s="125">
        <v>3.7074000000000003</v>
      </c>
      <c r="K1033" s="15"/>
      <c r="N1033" s="38"/>
      <c r="O1033" s="31">
        <f ca="1">J1033/'Fixed inputs'!$D$85*(1/INDIRECT($H1033))</f>
        <v>1.2115686274509805</v>
      </c>
      <c r="P1033" s="32" t="str">
        <f>IF(L1033="","",N1033*INDEX(rngFXtoEUr,MATCH(L1033,rngCurrencies,0))/INDEX('Fixed inputs'!$D$81:$D$85,MATCH($C1033,'Fixed inputs'!$B$81:$B$85,0)))</f>
        <v/>
      </c>
      <c r="Q1033" s="146">
        <f t="shared" ca="1" si="224"/>
        <v>1.2115686274509805</v>
      </c>
      <c r="V1033" s="32"/>
    </row>
    <row r="1034" spans="2:22" x14ac:dyDescent="0.6">
      <c r="B1034" s="5">
        <f>INDEX('Fixed inputs'!$I$8:$I$19,MATCH(F1034,'Fixed inputs'!$J$8:$J$19,0))</f>
        <v>11</v>
      </c>
      <c r="C1034" s="22" t="s">
        <v>64</v>
      </c>
      <c r="D1034" s="23" t="s">
        <v>50</v>
      </c>
      <c r="E1034" s="23">
        <v>2028</v>
      </c>
      <c r="F1034" s="24" t="s">
        <v>134</v>
      </c>
      <c r="G1034" s="15" t="s">
        <v>136</v>
      </c>
      <c r="H1034" s="5" t="s">
        <v>89</v>
      </c>
      <c r="I1034" s="5" t="s">
        <v>65</v>
      </c>
      <c r="J1034" s="125">
        <v>3.7074000000000003</v>
      </c>
      <c r="K1034" s="15"/>
      <c r="N1034" s="38"/>
      <c r="O1034" s="31">
        <f ca="1">J1034/'Fixed inputs'!$D$85*(1/INDIRECT($H1034))</f>
        <v>1.2115686274509805</v>
      </c>
      <c r="P1034" s="32" t="str">
        <f>IF(L1034="","",N1034*INDEX(rngFXtoEUr,MATCH(L1034,rngCurrencies,0))/INDEX('Fixed inputs'!$D$81:$D$85,MATCH($C1034,'Fixed inputs'!$B$81:$B$85,0)))</f>
        <v/>
      </c>
      <c r="Q1034" s="146">
        <f t="shared" ca="1" si="224"/>
        <v>1.2115686274509805</v>
      </c>
      <c r="V1034" s="32"/>
    </row>
    <row r="1035" spans="2:22" x14ac:dyDescent="0.6">
      <c r="B1035" s="5">
        <f>INDEX('Fixed inputs'!$I$8:$I$19,MATCH(F1035,'Fixed inputs'!$J$8:$J$19,0))</f>
        <v>12</v>
      </c>
      <c r="C1035" s="22" t="s">
        <v>64</v>
      </c>
      <c r="D1035" s="23" t="s">
        <v>50</v>
      </c>
      <c r="E1035" s="23">
        <v>2028</v>
      </c>
      <c r="F1035" s="24" t="s">
        <v>135</v>
      </c>
      <c r="G1035" s="15" t="s">
        <v>136</v>
      </c>
      <c r="H1035" s="5" t="s">
        <v>89</v>
      </c>
      <c r="I1035" s="5" t="s">
        <v>65</v>
      </c>
      <c r="J1035" s="125">
        <v>6.6045000000000007</v>
      </c>
      <c r="K1035" s="15"/>
      <c r="N1035" s="38"/>
      <c r="O1035" s="31">
        <f ca="1">J1035/'Fixed inputs'!$D$85*(1/INDIRECT($H1035))</f>
        <v>2.1583333333333337</v>
      </c>
      <c r="P1035" s="32" t="str">
        <f>IF(L1035="","",N1035*INDEX(rngFXtoEUr,MATCH(L1035,rngCurrencies,0))/INDEX('Fixed inputs'!$D$81:$D$85,MATCH($C1035,'Fixed inputs'!$B$81:$B$85,0)))</f>
        <v/>
      </c>
      <c r="Q1035" s="146">
        <f t="shared" ca="1" si="224"/>
        <v>2.1583333333333337</v>
      </c>
      <c r="V1035" s="32"/>
    </row>
    <row r="1036" spans="2:22" x14ac:dyDescent="0.6">
      <c r="B1036" s="5">
        <f>INDEX('Fixed inputs'!$I$8:$I$19,MATCH(F1036,'Fixed inputs'!$J$8:$J$19,0))</f>
        <v>1</v>
      </c>
      <c r="C1036" s="22" t="s">
        <v>64</v>
      </c>
      <c r="D1036" s="23" t="s">
        <v>50</v>
      </c>
      <c r="E1036" s="23">
        <v>2029</v>
      </c>
      <c r="F1036" s="24" t="s">
        <v>124</v>
      </c>
      <c r="G1036" s="15" t="s">
        <v>136</v>
      </c>
      <c r="H1036" s="5" t="s">
        <v>89</v>
      </c>
      <c r="I1036" s="5" t="s">
        <v>65</v>
      </c>
      <c r="J1036" s="125">
        <v>11.5329</v>
      </c>
      <c r="K1036" s="15"/>
      <c r="N1036" s="38"/>
      <c r="O1036" s="31">
        <f ca="1">J1036/'Fixed inputs'!$D$85*(1/INDIRECT($H1036))</f>
        <v>3.7689215686274506</v>
      </c>
      <c r="P1036" s="32" t="str">
        <f>IF(L1036="","",N1036*INDEX(rngFXtoEUr,MATCH(L1036,rngCurrencies,0))/INDEX('Fixed inputs'!$D$81:$D$85,MATCH($C1036,'Fixed inputs'!$B$81:$B$85,0)))</f>
        <v/>
      </c>
      <c r="Q1036" s="146">
        <f t="shared" ca="1" si="224"/>
        <v>3.7689215686274506</v>
      </c>
      <c r="V1036" s="32"/>
    </row>
    <row r="1037" spans="2:22" x14ac:dyDescent="0.6">
      <c r="B1037" s="5">
        <f>INDEX('Fixed inputs'!$I$8:$I$19,MATCH(F1037,'Fixed inputs'!$J$8:$J$19,0))</f>
        <v>2</v>
      </c>
      <c r="C1037" s="22" t="s">
        <v>64</v>
      </c>
      <c r="D1037" s="23" t="s">
        <v>50</v>
      </c>
      <c r="E1037" s="23">
        <v>2029</v>
      </c>
      <c r="F1037" s="24" t="s">
        <v>125</v>
      </c>
      <c r="G1037" s="15" t="s">
        <v>136</v>
      </c>
      <c r="H1037" s="5" t="s">
        <v>89</v>
      </c>
      <c r="I1037" s="5" t="s">
        <v>65</v>
      </c>
      <c r="J1037" s="125">
        <v>13.209000000000001</v>
      </c>
      <c r="K1037" s="15"/>
      <c r="N1037" s="38"/>
      <c r="O1037" s="31">
        <f ca="1">J1037/'Fixed inputs'!$D$85*(1/INDIRECT($H1037))</f>
        <v>4.3166666666666673</v>
      </c>
      <c r="P1037" s="32" t="str">
        <f>IF(L1037="","",N1037*INDEX(rngFXtoEUr,MATCH(L1037,rngCurrencies,0))/INDEX('Fixed inputs'!$D$81:$D$85,MATCH($C1037,'Fixed inputs'!$B$81:$B$85,0)))</f>
        <v/>
      </c>
      <c r="Q1037" s="146">
        <f t="shared" ca="1" si="224"/>
        <v>4.3166666666666673</v>
      </c>
      <c r="V1037" s="32"/>
    </row>
    <row r="1038" spans="2:22" x14ac:dyDescent="0.6">
      <c r="B1038" s="5">
        <f>INDEX('Fixed inputs'!$I$8:$I$19,MATCH(F1038,'Fixed inputs'!$J$8:$J$19,0))</f>
        <v>3</v>
      </c>
      <c r="C1038" s="22" t="s">
        <v>64</v>
      </c>
      <c r="D1038" s="23" t="s">
        <v>50</v>
      </c>
      <c r="E1038" s="23">
        <v>2029</v>
      </c>
      <c r="F1038" s="24" t="s">
        <v>126</v>
      </c>
      <c r="G1038" s="15" t="s">
        <v>136</v>
      </c>
      <c r="H1038" s="5" t="s">
        <v>89</v>
      </c>
      <c r="I1038" s="5" t="s">
        <v>65</v>
      </c>
      <c r="J1038" s="125">
        <v>9.9123000000000001</v>
      </c>
      <c r="K1038" s="15"/>
      <c r="N1038" s="38"/>
      <c r="O1038" s="31">
        <f ca="1">J1038/'Fixed inputs'!$D$85*(1/INDIRECT($H1038))</f>
        <v>3.2393137254901965</v>
      </c>
      <c r="P1038" s="32" t="str">
        <f>IF(L1038="","",N1038*INDEX(rngFXtoEUr,MATCH(L1038,rngCurrencies,0))/INDEX('Fixed inputs'!$D$81:$D$85,MATCH($C1038,'Fixed inputs'!$B$81:$B$85,0)))</f>
        <v/>
      </c>
      <c r="Q1038" s="146">
        <f t="shared" ca="1" si="224"/>
        <v>3.2393137254901965</v>
      </c>
      <c r="V1038" s="32"/>
    </row>
    <row r="1039" spans="2:22" x14ac:dyDescent="0.6">
      <c r="B1039" s="5">
        <f>INDEX('Fixed inputs'!$I$8:$I$19,MATCH(F1039,'Fixed inputs'!$J$8:$J$19,0))</f>
        <v>4</v>
      </c>
      <c r="C1039" s="22" t="s">
        <v>64</v>
      </c>
      <c r="D1039" s="23" t="s">
        <v>50</v>
      </c>
      <c r="E1039" s="23">
        <v>2029</v>
      </c>
      <c r="F1039" s="24" t="s">
        <v>127</v>
      </c>
      <c r="G1039" s="15" t="s">
        <v>136</v>
      </c>
      <c r="H1039" s="5" t="s">
        <v>89</v>
      </c>
      <c r="I1039" s="5" t="s">
        <v>65</v>
      </c>
      <c r="J1039" s="125">
        <v>3.7074000000000003</v>
      </c>
      <c r="K1039" s="15"/>
      <c r="N1039" s="38"/>
      <c r="O1039" s="31">
        <f ca="1">J1039/'Fixed inputs'!$D$85*(1/INDIRECT($H1039))</f>
        <v>1.2115686274509805</v>
      </c>
      <c r="P1039" s="32" t="str">
        <f>IF(L1039="","",N1039*INDEX(rngFXtoEUr,MATCH(L1039,rngCurrencies,0))/INDEX('Fixed inputs'!$D$81:$D$85,MATCH($C1039,'Fixed inputs'!$B$81:$B$85,0)))</f>
        <v/>
      </c>
      <c r="Q1039" s="146">
        <f t="shared" ca="1" si="224"/>
        <v>1.2115686274509805</v>
      </c>
      <c r="V1039" s="32"/>
    </row>
    <row r="1040" spans="2:22" x14ac:dyDescent="0.6">
      <c r="B1040" s="5">
        <f>INDEX('Fixed inputs'!$I$8:$I$19,MATCH(F1040,'Fixed inputs'!$J$8:$J$19,0))</f>
        <v>5</v>
      </c>
      <c r="C1040" s="22" t="s">
        <v>64</v>
      </c>
      <c r="D1040" s="23" t="s">
        <v>50</v>
      </c>
      <c r="E1040" s="23">
        <v>2029</v>
      </c>
      <c r="F1040" s="24" t="s">
        <v>128</v>
      </c>
      <c r="G1040" s="15" t="s">
        <v>136</v>
      </c>
      <c r="H1040" s="5" t="s">
        <v>89</v>
      </c>
      <c r="I1040" s="5" t="s">
        <v>65</v>
      </c>
      <c r="J1040" s="125">
        <v>0.28860000000000002</v>
      </c>
      <c r="K1040" s="15"/>
      <c r="N1040" s="38"/>
      <c r="O1040" s="31">
        <f ca="1">J1040/'Fixed inputs'!$D$85*(1/INDIRECT($H1040))</f>
        <v>9.4313725490196093E-2</v>
      </c>
      <c r="P1040" s="32" t="str">
        <f>IF(L1040="","",N1040*INDEX(rngFXtoEUr,MATCH(L1040,rngCurrencies,0))/INDEX('Fixed inputs'!$D$81:$D$85,MATCH($C1040,'Fixed inputs'!$B$81:$B$85,0)))</f>
        <v/>
      </c>
      <c r="Q1040" s="146">
        <f t="shared" ca="1" si="224"/>
        <v>9.4313725490196093E-2</v>
      </c>
      <c r="V1040" s="32"/>
    </row>
    <row r="1041" spans="2:22" x14ac:dyDescent="0.6">
      <c r="B1041" s="5">
        <f>INDEX('Fixed inputs'!$I$8:$I$19,MATCH(F1041,'Fixed inputs'!$J$8:$J$19,0))</f>
        <v>6</v>
      </c>
      <c r="C1041" s="22" t="s">
        <v>64</v>
      </c>
      <c r="D1041" s="23" t="s">
        <v>50</v>
      </c>
      <c r="E1041" s="23">
        <v>2029</v>
      </c>
      <c r="F1041" s="24" t="s">
        <v>129</v>
      </c>
      <c r="G1041" s="15" t="s">
        <v>136</v>
      </c>
      <c r="H1041" s="5" t="s">
        <v>89</v>
      </c>
      <c r="I1041" s="5" t="s">
        <v>65</v>
      </c>
      <c r="J1041" s="125">
        <v>0.28860000000000002</v>
      </c>
      <c r="K1041" s="15"/>
      <c r="N1041" s="38"/>
      <c r="O1041" s="31">
        <f ca="1">J1041/'Fixed inputs'!$D$85*(1/INDIRECT($H1041))</f>
        <v>9.4313725490196093E-2</v>
      </c>
      <c r="P1041" s="32" t="str">
        <f>IF(L1041="","",N1041*INDEX(rngFXtoEUr,MATCH(L1041,rngCurrencies,0))/INDEX('Fixed inputs'!$D$81:$D$85,MATCH($C1041,'Fixed inputs'!$B$81:$B$85,0)))</f>
        <v/>
      </c>
      <c r="Q1041" s="146">
        <f t="shared" ca="1" si="224"/>
        <v>9.4313725490196093E-2</v>
      </c>
      <c r="V1041" s="32"/>
    </row>
    <row r="1042" spans="2:22" x14ac:dyDescent="0.6">
      <c r="B1042" s="5">
        <f>INDEX('Fixed inputs'!$I$8:$I$19,MATCH(F1042,'Fixed inputs'!$J$8:$J$19,0))</f>
        <v>7</v>
      </c>
      <c r="C1042" s="22" t="s">
        <v>64</v>
      </c>
      <c r="D1042" s="23" t="s">
        <v>50</v>
      </c>
      <c r="E1042" s="23">
        <v>2029</v>
      </c>
      <c r="F1042" s="24" t="s">
        <v>130</v>
      </c>
      <c r="G1042" s="15" t="s">
        <v>136</v>
      </c>
      <c r="H1042" s="5" t="s">
        <v>89</v>
      </c>
      <c r="I1042" s="5" t="s">
        <v>65</v>
      </c>
      <c r="J1042" s="125">
        <v>0.28860000000000002</v>
      </c>
      <c r="K1042" s="15"/>
      <c r="N1042" s="38"/>
      <c r="O1042" s="31">
        <f ca="1">J1042/'Fixed inputs'!$D$85*(1/INDIRECT($H1042))</f>
        <v>9.4313725490196093E-2</v>
      </c>
      <c r="P1042" s="32" t="str">
        <f>IF(L1042="","",N1042*INDEX(rngFXtoEUr,MATCH(L1042,rngCurrencies,0))/INDEX('Fixed inputs'!$D$81:$D$85,MATCH($C1042,'Fixed inputs'!$B$81:$B$85,0)))</f>
        <v/>
      </c>
      <c r="Q1042" s="146">
        <f t="shared" ca="1" si="224"/>
        <v>9.4313725490196093E-2</v>
      </c>
      <c r="V1042" s="32"/>
    </row>
    <row r="1043" spans="2:22" x14ac:dyDescent="0.6">
      <c r="B1043" s="5">
        <f>INDEX('Fixed inputs'!$I$8:$I$19,MATCH(F1043,'Fixed inputs'!$J$8:$J$19,0))</f>
        <v>8</v>
      </c>
      <c r="C1043" s="22" t="s">
        <v>64</v>
      </c>
      <c r="D1043" s="23" t="s">
        <v>50</v>
      </c>
      <c r="E1043" s="23">
        <v>2029</v>
      </c>
      <c r="F1043" s="24" t="s">
        <v>131</v>
      </c>
      <c r="G1043" s="15" t="s">
        <v>136</v>
      </c>
      <c r="H1043" s="5" t="s">
        <v>89</v>
      </c>
      <c r="I1043" s="5" t="s">
        <v>65</v>
      </c>
      <c r="J1043" s="125">
        <v>0.28860000000000002</v>
      </c>
      <c r="K1043" s="15"/>
      <c r="N1043" s="38"/>
      <c r="O1043" s="31">
        <f ca="1">J1043/'Fixed inputs'!$D$85*(1/INDIRECT($H1043))</f>
        <v>9.4313725490196093E-2</v>
      </c>
      <c r="P1043" s="32" t="str">
        <f>IF(L1043="","",N1043*INDEX(rngFXtoEUr,MATCH(L1043,rngCurrencies,0))/INDEX('Fixed inputs'!$D$81:$D$85,MATCH($C1043,'Fixed inputs'!$B$81:$B$85,0)))</f>
        <v/>
      </c>
      <c r="Q1043" s="146">
        <f t="shared" ca="1" si="224"/>
        <v>9.4313725490196093E-2</v>
      </c>
      <c r="V1043" s="32"/>
    </row>
    <row r="1044" spans="2:22" x14ac:dyDescent="0.6">
      <c r="B1044" s="5">
        <f>INDEX('Fixed inputs'!$I$8:$I$19,MATCH(F1044,'Fixed inputs'!$J$8:$J$19,0))</f>
        <v>9</v>
      </c>
      <c r="C1044" s="22" t="s">
        <v>64</v>
      </c>
      <c r="D1044" s="23" t="s">
        <v>50</v>
      </c>
      <c r="E1044" s="23">
        <v>2029</v>
      </c>
      <c r="F1044" s="24" t="s">
        <v>132</v>
      </c>
      <c r="G1044" s="15" t="s">
        <v>136</v>
      </c>
      <c r="H1044" s="5" t="s">
        <v>89</v>
      </c>
      <c r="I1044" s="5" t="s">
        <v>65</v>
      </c>
      <c r="J1044" s="125">
        <v>0.28860000000000002</v>
      </c>
      <c r="K1044" s="15"/>
      <c r="N1044" s="38"/>
      <c r="O1044" s="31">
        <f ca="1">J1044/'Fixed inputs'!$D$85*(1/INDIRECT($H1044))</f>
        <v>9.4313725490196093E-2</v>
      </c>
      <c r="P1044" s="32" t="str">
        <f>IF(L1044="","",N1044*INDEX(rngFXtoEUr,MATCH(L1044,rngCurrencies,0))/INDEX('Fixed inputs'!$D$81:$D$85,MATCH($C1044,'Fixed inputs'!$B$81:$B$85,0)))</f>
        <v/>
      </c>
      <c r="Q1044" s="146">
        <f t="shared" ca="1" si="224"/>
        <v>9.4313725490196093E-2</v>
      </c>
      <c r="V1044" s="32"/>
    </row>
    <row r="1045" spans="2:22" x14ac:dyDescent="0.6">
      <c r="B1045" s="5">
        <f>INDEX('Fixed inputs'!$I$8:$I$19,MATCH(F1045,'Fixed inputs'!$J$8:$J$19,0))</f>
        <v>10</v>
      </c>
      <c r="C1045" s="22" t="s">
        <v>64</v>
      </c>
      <c r="D1045" s="23" t="s">
        <v>50</v>
      </c>
      <c r="E1045" s="23">
        <v>2029</v>
      </c>
      <c r="F1045" s="24" t="s">
        <v>133</v>
      </c>
      <c r="G1045" s="15" t="s">
        <v>136</v>
      </c>
      <c r="H1045" s="5" t="s">
        <v>89</v>
      </c>
      <c r="I1045" s="5" t="s">
        <v>65</v>
      </c>
      <c r="J1045" s="125">
        <v>3.7074000000000003</v>
      </c>
      <c r="K1045" s="15"/>
      <c r="N1045" s="38"/>
      <c r="O1045" s="31">
        <f ca="1">J1045/'Fixed inputs'!$D$85*(1/INDIRECT($H1045))</f>
        <v>1.2115686274509805</v>
      </c>
      <c r="P1045" s="32" t="str">
        <f>IF(L1045="","",N1045*INDEX(rngFXtoEUr,MATCH(L1045,rngCurrencies,0))/INDEX('Fixed inputs'!$D$81:$D$85,MATCH($C1045,'Fixed inputs'!$B$81:$B$85,0)))</f>
        <v/>
      </c>
      <c r="Q1045" s="146">
        <f t="shared" ca="1" si="224"/>
        <v>1.2115686274509805</v>
      </c>
      <c r="V1045" s="32"/>
    </row>
    <row r="1046" spans="2:22" x14ac:dyDescent="0.6">
      <c r="B1046" s="5">
        <f>INDEX('Fixed inputs'!$I$8:$I$19,MATCH(F1046,'Fixed inputs'!$J$8:$J$19,0))</f>
        <v>11</v>
      </c>
      <c r="C1046" s="22" t="s">
        <v>64</v>
      </c>
      <c r="D1046" s="23" t="s">
        <v>50</v>
      </c>
      <c r="E1046" s="23">
        <v>2029</v>
      </c>
      <c r="F1046" s="24" t="s">
        <v>134</v>
      </c>
      <c r="G1046" s="15" t="s">
        <v>136</v>
      </c>
      <c r="H1046" s="5" t="s">
        <v>89</v>
      </c>
      <c r="I1046" s="5" t="s">
        <v>65</v>
      </c>
      <c r="J1046" s="125">
        <v>3.7074000000000003</v>
      </c>
      <c r="K1046" s="15"/>
      <c r="N1046" s="38"/>
      <c r="O1046" s="31">
        <f ca="1">J1046/'Fixed inputs'!$D$85*(1/INDIRECT($H1046))</f>
        <v>1.2115686274509805</v>
      </c>
      <c r="P1046" s="32" t="str">
        <f>IF(L1046="","",N1046*INDEX(rngFXtoEUr,MATCH(L1046,rngCurrencies,0))/INDEX('Fixed inputs'!$D$81:$D$85,MATCH($C1046,'Fixed inputs'!$B$81:$B$85,0)))</f>
        <v/>
      </c>
      <c r="Q1046" s="146">
        <f t="shared" ca="1" si="224"/>
        <v>1.2115686274509805</v>
      </c>
      <c r="V1046" s="32"/>
    </row>
    <row r="1047" spans="2:22" x14ac:dyDescent="0.6">
      <c r="B1047" s="5">
        <f>INDEX('Fixed inputs'!$I$8:$I$19,MATCH(F1047,'Fixed inputs'!$J$8:$J$19,0))</f>
        <v>12</v>
      </c>
      <c r="C1047" s="22" t="s">
        <v>64</v>
      </c>
      <c r="D1047" s="23" t="s">
        <v>50</v>
      </c>
      <c r="E1047" s="23">
        <v>2029</v>
      </c>
      <c r="F1047" s="24" t="s">
        <v>135</v>
      </c>
      <c r="G1047" s="15" t="s">
        <v>136</v>
      </c>
      <c r="H1047" s="5" t="s">
        <v>89</v>
      </c>
      <c r="I1047" s="5" t="s">
        <v>65</v>
      </c>
      <c r="J1047" s="125">
        <v>6.6045000000000007</v>
      </c>
      <c r="K1047" s="15"/>
      <c r="N1047" s="154"/>
      <c r="O1047" s="32">
        <f ca="1">J1047/'Fixed inputs'!$D$85*(1/INDIRECT($H1047))</f>
        <v>2.1583333333333337</v>
      </c>
      <c r="P1047" s="32" t="str">
        <f>IF(L1047="","",N1047*INDEX(rngFXtoEUr,MATCH(L1047,rngCurrencies,0))/INDEX('Fixed inputs'!$D$81:$D$85,MATCH($C1047,'Fixed inputs'!$B$81:$B$85,0)))</f>
        <v/>
      </c>
      <c r="Q1047" s="146">
        <f t="shared" ca="1" si="224"/>
        <v>2.1583333333333337</v>
      </c>
      <c r="V1047" s="32"/>
    </row>
    <row r="1048" spans="2:22" x14ac:dyDescent="0.6">
      <c r="B1048" s="5">
        <f>INDEX('Fixed inputs'!$I$8:$I$19,MATCH(F1048,'Fixed inputs'!$J$8:$J$19,0))</f>
        <v>1</v>
      </c>
      <c r="C1048" s="22" t="s">
        <v>64</v>
      </c>
      <c r="D1048" s="23" t="s">
        <v>50</v>
      </c>
      <c r="E1048" s="23">
        <v>2030</v>
      </c>
      <c r="F1048" s="24" t="s">
        <v>124</v>
      </c>
      <c r="G1048" s="15" t="s">
        <v>136</v>
      </c>
      <c r="H1048" s="5" t="s">
        <v>89</v>
      </c>
      <c r="I1048" s="5" t="s">
        <v>65</v>
      </c>
      <c r="J1048" s="125">
        <v>11.5329</v>
      </c>
      <c r="K1048" s="15"/>
      <c r="N1048" s="154"/>
      <c r="O1048" s="32">
        <f ca="1">J1048/'Fixed inputs'!$D$85*(1/INDIRECT($H1048))</f>
        <v>3.7689215686274506</v>
      </c>
      <c r="P1048" s="32" t="str">
        <f>IF(L1048="","",N1048*INDEX(rngFXtoEUr,MATCH(L1048,rngCurrencies,0))/INDEX('Fixed inputs'!$D$81:$D$85,MATCH($C1048,'Fixed inputs'!$B$81:$B$85,0)))</f>
        <v/>
      </c>
      <c r="Q1048" s="146">
        <f t="shared" ca="1" si="224"/>
        <v>3.7689215686274506</v>
      </c>
      <c r="V1048" s="32"/>
    </row>
    <row r="1049" spans="2:22" x14ac:dyDescent="0.6">
      <c r="B1049" s="5">
        <f>INDEX('Fixed inputs'!$I$8:$I$19,MATCH(F1049,'Fixed inputs'!$J$8:$J$19,0))</f>
        <v>2</v>
      </c>
      <c r="C1049" s="22" t="s">
        <v>64</v>
      </c>
      <c r="D1049" s="23" t="s">
        <v>50</v>
      </c>
      <c r="E1049" s="23">
        <v>2030</v>
      </c>
      <c r="F1049" s="24" t="s">
        <v>125</v>
      </c>
      <c r="G1049" s="15" t="s">
        <v>136</v>
      </c>
      <c r="H1049" s="5" t="s">
        <v>89</v>
      </c>
      <c r="I1049" s="5" t="s">
        <v>65</v>
      </c>
      <c r="J1049" s="125">
        <v>13.209000000000001</v>
      </c>
      <c r="K1049" s="15"/>
      <c r="N1049" s="154"/>
      <c r="O1049" s="32">
        <f ca="1">J1049/'Fixed inputs'!$D$85*(1/INDIRECT($H1049))</f>
        <v>4.3166666666666673</v>
      </c>
      <c r="P1049" s="32" t="str">
        <f>IF(L1049="","",N1049*INDEX(rngFXtoEUr,MATCH(L1049,rngCurrencies,0))/INDEX('Fixed inputs'!$D$81:$D$85,MATCH($C1049,'Fixed inputs'!$B$81:$B$85,0)))</f>
        <v/>
      </c>
      <c r="Q1049" s="146">
        <f t="shared" ca="1" si="224"/>
        <v>4.3166666666666673</v>
      </c>
      <c r="V1049" s="32"/>
    </row>
    <row r="1050" spans="2:22" x14ac:dyDescent="0.6">
      <c r="B1050" s="5">
        <f>INDEX('Fixed inputs'!$I$8:$I$19,MATCH(F1050,'Fixed inputs'!$J$8:$J$19,0))</f>
        <v>3</v>
      </c>
      <c r="C1050" s="22" t="s">
        <v>64</v>
      </c>
      <c r="D1050" s="23" t="s">
        <v>50</v>
      </c>
      <c r="E1050" s="23">
        <v>2030</v>
      </c>
      <c r="F1050" s="24" t="s">
        <v>126</v>
      </c>
      <c r="G1050" s="15" t="s">
        <v>136</v>
      </c>
      <c r="H1050" s="5" t="s">
        <v>89</v>
      </c>
      <c r="I1050" s="5" t="s">
        <v>65</v>
      </c>
      <c r="J1050" s="125">
        <v>9.9123000000000001</v>
      </c>
      <c r="K1050" s="15"/>
      <c r="N1050" s="154"/>
      <c r="O1050" s="32">
        <f ca="1">J1050/'Fixed inputs'!$D$85*(1/INDIRECT($H1050))</f>
        <v>3.2393137254901965</v>
      </c>
      <c r="P1050" s="32" t="str">
        <f>IF(L1050="","",N1050*INDEX(rngFXtoEUr,MATCH(L1050,rngCurrencies,0))/INDEX('Fixed inputs'!$D$81:$D$85,MATCH($C1050,'Fixed inputs'!$B$81:$B$85,0)))</f>
        <v/>
      </c>
      <c r="Q1050" s="146">
        <f t="shared" ca="1" si="224"/>
        <v>3.2393137254901965</v>
      </c>
      <c r="V1050" s="32"/>
    </row>
    <row r="1051" spans="2:22" x14ac:dyDescent="0.6">
      <c r="B1051" s="5">
        <f>INDEX('Fixed inputs'!$I$8:$I$19,MATCH(F1051,'Fixed inputs'!$J$8:$J$19,0))</f>
        <v>4</v>
      </c>
      <c r="C1051" s="22" t="s">
        <v>64</v>
      </c>
      <c r="D1051" s="23" t="s">
        <v>50</v>
      </c>
      <c r="E1051" s="23">
        <v>2030</v>
      </c>
      <c r="F1051" s="24" t="s">
        <v>127</v>
      </c>
      <c r="G1051" s="15" t="s">
        <v>136</v>
      </c>
      <c r="H1051" s="5" t="s">
        <v>89</v>
      </c>
      <c r="I1051" s="5" t="s">
        <v>65</v>
      </c>
      <c r="J1051" s="125">
        <v>3.7074000000000003</v>
      </c>
      <c r="K1051" s="15"/>
      <c r="N1051" s="154"/>
      <c r="O1051" s="32">
        <f ca="1">J1051/'Fixed inputs'!$D$85*(1/INDIRECT($H1051))</f>
        <v>1.2115686274509805</v>
      </c>
      <c r="P1051" s="32" t="str">
        <f>IF(L1051="","",N1051*INDEX(rngFXtoEUr,MATCH(L1051,rngCurrencies,0))/INDEX('Fixed inputs'!$D$81:$D$85,MATCH($C1051,'Fixed inputs'!$B$81:$B$85,0)))</f>
        <v/>
      </c>
      <c r="Q1051" s="146">
        <f t="shared" ca="1" si="224"/>
        <v>1.2115686274509805</v>
      </c>
      <c r="V1051" s="32"/>
    </row>
    <row r="1052" spans="2:22" x14ac:dyDescent="0.6">
      <c r="B1052" s="5">
        <f>INDEX('Fixed inputs'!$I$8:$I$19,MATCH(F1052,'Fixed inputs'!$J$8:$J$19,0))</f>
        <v>5</v>
      </c>
      <c r="C1052" s="22" t="s">
        <v>64</v>
      </c>
      <c r="D1052" s="23" t="s">
        <v>50</v>
      </c>
      <c r="E1052" s="23">
        <v>2030</v>
      </c>
      <c r="F1052" s="24" t="s">
        <v>128</v>
      </c>
      <c r="G1052" s="15" t="s">
        <v>136</v>
      </c>
      <c r="H1052" s="5" t="s">
        <v>89</v>
      </c>
      <c r="I1052" s="5" t="s">
        <v>65</v>
      </c>
      <c r="J1052" s="125">
        <v>0.28860000000000002</v>
      </c>
      <c r="K1052" s="15"/>
      <c r="N1052" s="154"/>
      <c r="O1052" s="32">
        <f ca="1">J1052/'Fixed inputs'!$D$85*(1/INDIRECT($H1052))</f>
        <v>9.4313725490196093E-2</v>
      </c>
      <c r="P1052" s="32" t="str">
        <f>IF(L1052="","",N1052*INDEX(rngFXtoEUr,MATCH(L1052,rngCurrencies,0))/INDEX('Fixed inputs'!$D$81:$D$85,MATCH($C1052,'Fixed inputs'!$B$81:$B$85,0)))</f>
        <v/>
      </c>
      <c r="Q1052" s="146">
        <f t="shared" ca="1" si="224"/>
        <v>9.4313725490196093E-2</v>
      </c>
      <c r="V1052" s="32"/>
    </row>
    <row r="1053" spans="2:22" x14ac:dyDescent="0.6">
      <c r="B1053" s="5">
        <f>INDEX('Fixed inputs'!$I$8:$I$19,MATCH(F1053,'Fixed inputs'!$J$8:$J$19,0))</f>
        <v>6</v>
      </c>
      <c r="C1053" s="22" t="s">
        <v>64</v>
      </c>
      <c r="D1053" s="23" t="s">
        <v>50</v>
      </c>
      <c r="E1053" s="23">
        <v>2030</v>
      </c>
      <c r="F1053" s="24" t="s">
        <v>129</v>
      </c>
      <c r="G1053" s="15" t="s">
        <v>136</v>
      </c>
      <c r="H1053" s="5" t="s">
        <v>89</v>
      </c>
      <c r="I1053" s="5" t="s">
        <v>65</v>
      </c>
      <c r="J1053" s="125">
        <v>0.28860000000000002</v>
      </c>
      <c r="K1053" s="15"/>
      <c r="N1053" s="154"/>
      <c r="O1053" s="32">
        <f ca="1">J1053/'Fixed inputs'!$D$85*(1/INDIRECT($H1053))</f>
        <v>9.4313725490196093E-2</v>
      </c>
      <c r="P1053" s="32" t="str">
        <f>IF(L1053="","",N1053*INDEX(rngFXtoEUr,MATCH(L1053,rngCurrencies,0))/INDEX('Fixed inputs'!$D$81:$D$85,MATCH($C1053,'Fixed inputs'!$B$81:$B$85,0)))</f>
        <v/>
      </c>
      <c r="Q1053" s="146">
        <f t="shared" ca="1" si="224"/>
        <v>9.4313725490196093E-2</v>
      </c>
      <c r="V1053" s="32"/>
    </row>
    <row r="1054" spans="2:22" x14ac:dyDescent="0.6">
      <c r="B1054" s="5">
        <f>INDEX('Fixed inputs'!$I$8:$I$19,MATCH(F1054,'Fixed inputs'!$J$8:$J$19,0))</f>
        <v>7</v>
      </c>
      <c r="C1054" s="22" t="s">
        <v>64</v>
      </c>
      <c r="D1054" s="23" t="s">
        <v>50</v>
      </c>
      <c r="E1054" s="23">
        <v>2030</v>
      </c>
      <c r="F1054" s="24" t="s">
        <v>130</v>
      </c>
      <c r="G1054" s="15" t="s">
        <v>136</v>
      </c>
      <c r="H1054" s="5" t="s">
        <v>89</v>
      </c>
      <c r="I1054" s="5" t="s">
        <v>65</v>
      </c>
      <c r="J1054" s="125">
        <v>0.28860000000000002</v>
      </c>
      <c r="K1054" s="15"/>
      <c r="N1054" s="154"/>
      <c r="O1054" s="32">
        <f ca="1">J1054/'Fixed inputs'!$D$85*(1/INDIRECT($H1054))</f>
        <v>9.4313725490196093E-2</v>
      </c>
      <c r="P1054" s="32" t="str">
        <f>IF(L1054="","",N1054*INDEX(rngFXtoEUr,MATCH(L1054,rngCurrencies,0))/INDEX('Fixed inputs'!$D$81:$D$85,MATCH($C1054,'Fixed inputs'!$B$81:$B$85,0)))</f>
        <v/>
      </c>
      <c r="Q1054" s="146">
        <f t="shared" ca="1" si="224"/>
        <v>9.4313725490196093E-2</v>
      </c>
      <c r="V1054" s="32"/>
    </row>
    <row r="1055" spans="2:22" x14ac:dyDescent="0.6">
      <c r="B1055" s="5">
        <f>INDEX('Fixed inputs'!$I$8:$I$19,MATCH(F1055,'Fixed inputs'!$J$8:$J$19,0))</f>
        <v>8</v>
      </c>
      <c r="C1055" s="22" t="s">
        <v>64</v>
      </c>
      <c r="D1055" s="23" t="s">
        <v>50</v>
      </c>
      <c r="E1055" s="23">
        <v>2030</v>
      </c>
      <c r="F1055" s="24" t="s">
        <v>131</v>
      </c>
      <c r="G1055" s="15" t="s">
        <v>136</v>
      </c>
      <c r="H1055" s="5" t="s">
        <v>89</v>
      </c>
      <c r="I1055" s="5" t="s">
        <v>65</v>
      </c>
      <c r="J1055" s="125">
        <v>0.28860000000000002</v>
      </c>
      <c r="K1055" s="15"/>
      <c r="N1055" s="154"/>
      <c r="O1055" s="32">
        <f ca="1">J1055/'Fixed inputs'!$D$85*(1/INDIRECT($H1055))</f>
        <v>9.4313725490196093E-2</v>
      </c>
      <c r="P1055" s="32" t="str">
        <f>IF(L1055="","",N1055*INDEX(rngFXtoEUr,MATCH(L1055,rngCurrencies,0))/INDEX('Fixed inputs'!$D$81:$D$85,MATCH($C1055,'Fixed inputs'!$B$81:$B$85,0)))</f>
        <v/>
      </c>
      <c r="Q1055" s="146">
        <f t="shared" ca="1" si="224"/>
        <v>9.4313725490196093E-2</v>
      </c>
      <c r="V1055" s="32"/>
    </row>
    <row r="1056" spans="2:22" x14ac:dyDescent="0.6">
      <c r="B1056" s="5">
        <f>INDEX('Fixed inputs'!$I$8:$I$19,MATCH(F1056,'Fixed inputs'!$J$8:$J$19,0))</f>
        <v>9</v>
      </c>
      <c r="C1056" s="22" t="s">
        <v>64</v>
      </c>
      <c r="D1056" s="23" t="s">
        <v>50</v>
      </c>
      <c r="E1056" s="23">
        <v>2030</v>
      </c>
      <c r="F1056" s="24" t="s">
        <v>132</v>
      </c>
      <c r="G1056" s="15" t="s">
        <v>136</v>
      </c>
      <c r="H1056" s="5" t="s">
        <v>89</v>
      </c>
      <c r="I1056" s="5" t="s">
        <v>65</v>
      </c>
      <c r="J1056" s="125">
        <v>0.28860000000000002</v>
      </c>
      <c r="K1056" s="15"/>
      <c r="N1056" s="154"/>
      <c r="O1056" s="32">
        <f ca="1">J1056/'Fixed inputs'!$D$85*(1/INDIRECT($H1056))</f>
        <v>9.4313725490196093E-2</v>
      </c>
      <c r="P1056" s="32" t="str">
        <f>IF(L1056="","",N1056*INDEX(rngFXtoEUr,MATCH(L1056,rngCurrencies,0))/INDEX('Fixed inputs'!$D$81:$D$85,MATCH($C1056,'Fixed inputs'!$B$81:$B$85,0)))</f>
        <v/>
      </c>
      <c r="Q1056" s="146">
        <f t="shared" ca="1" si="224"/>
        <v>9.4313725490196093E-2</v>
      </c>
      <c r="V1056" s="32"/>
    </row>
    <row r="1057" spans="2:22" x14ac:dyDescent="0.6">
      <c r="B1057" s="5">
        <f>INDEX('Fixed inputs'!$I$8:$I$19,MATCH(F1057,'Fixed inputs'!$J$8:$J$19,0))</f>
        <v>10</v>
      </c>
      <c r="C1057" s="22" t="s">
        <v>64</v>
      </c>
      <c r="D1057" s="23" t="s">
        <v>50</v>
      </c>
      <c r="E1057" s="23">
        <v>2030</v>
      </c>
      <c r="F1057" s="24" t="s">
        <v>133</v>
      </c>
      <c r="G1057" s="15" t="s">
        <v>136</v>
      </c>
      <c r="H1057" s="5" t="s">
        <v>89</v>
      </c>
      <c r="I1057" s="5" t="s">
        <v>65</v>
      </c>
      <c r="J1057" s="125">
        <v>3.7074000000000003</v>
      </c>
      <c r="K1057" s="15"/>
      <c r="N1057" s="154"/>
      <c r="O1057" s="32">
        <f ca="1">J1057/'Fixed inputs'!$D$85*(1/INDIRECT($H1057))</f>
        <v>1.2115686274509805</v>
      </c>
      <c r="P1057" s="32" t="str">
        <f>IF(L1057="","",N1057*INDEX(rngFXtoEUr,MATCH(L1057,rngCurrencies,0))/INDEX('Fixed inputs'!$D$81:$D$85,MATCH($C1057,'Fixed inputs'!$B$81:$B$85,0)))</f>
        <v/>
      </c>
      <c r="Q1057" s="146">
        <f t="shared" ca="1" si="224"/>
        <v>1.2115686274509805</v>
      </c>
      <c r="V1057" s="32"/>
    </row>
    <row r="1058" spans="2:22" x14ac:dyDescent="0.6">
      <c r="B1058" s="5">
        <f>INDEX('Fixed inputs'!$I$8:$I$19,MATCH(F1058,'Fixed inputs'!$J$8:$J$19,0))</f>
        <v>11</v>
      </c>
      <c r="C1058" s="22" t="s">
        <v>64</v>
      </c>
      <c r="D1058" s="23" t="s">
        <v>50</v>
      </c>
      <c r="E1058" s="23">
        <v>2030</v>
      </c>
      <c r="F1058" s="24" t="s">
        <v>134</v>
      </c>
      <c r="G1058" s="15" t="s">
        <v>136</v>
      </c>
      <c r="H1058" s="5" t="s">
        <v>89</v>
      </c>
      <c r="I1058" s="5" t="s">
        <v>65</v>
      </c>
      <c r="J1058" s="125">
        <v>3.7074000000000003</v>
      </c>
      <c r="K1058" s="15"/>
      <c r="N1058" s="154"/>
      <c r="O1058" s="32">
        <f ca="1">J1058/'Fixed inputs'!$D$85*(1/INDIRECT($H1058))</f>
        <v>1.2115686274509805</v>
      </c>
      <c r="P1058" s="32" t="str">
        <f>IF(L1058="","",N1058*INDEX(rngFXtoEUr,MATCH(L1058,rngCurrencies,0))/INDEX('Fixed inputs'!$D$81:$D$85,MATCH($C1058,'Fixed inputs'!$B$81:$B$85,0)))</f>
        <v/>
      </c>
      <c r="Q1058" s="146">
        <f t="shared" ca="1" si="224"/>
        <v>1.2115686274509805</v>
      </c>
      <c r="V1058" s="32"/>
    </row>
    <row r="1059" spans="2:22" x14ac:dyDescent="0.6">
      <c r="B1059" s="5">
        <f>INDEX('Fixed inputs'!$I$8:$I$19,MATCH(F1059,'Fixed inputs'!$J$8:$J$19,0))</f>
        <v>12</v>
      </c>
      <c r="C1059" s="22" t="s">
        <v>64</v>
      </c>
      <c r="D1059" s="23" t="s">
        <v>50</v>
      </c>
      <c r="E1059" s="23">
        <v>2030</v>
      </c>
      <c r="F1059" s="24" t="s">
        <v>135</v>
      </c>
      <c r="G1059" s="15" t="s">
        <v>136</v>
      </c>
      <c r="H1059" s="5" t="s">
        <v>89</v>
      </c>
      <c r="I1059" s="5" t="s">
        <v>65</v>
      </c>
      <c r="J1059" s="125">
        <v>6.6045000000000007</v>
      </c>
      <c r="K1059" s="15"/>
      <c r="N1059" s="154"/>
      <c r="O1059" s="32">
        <f ca="1">J1059/'Fixed inputs'!$D$85*(1/INDIRECT($H1059))</f>
        <v>2.1583333333333337</v>
      </c>
      <c r="P1059" s="32" t="str">
        <f>IF(L1059="","",N1059*INDEX(rngFXtoEUr,MATCH(L1059,rngCurrencies,0))/INDEX('Fixed inputs'!$D$81:$D$85,MATCH($C1059,'Fixed inputs'!$B$81:$B$85,0)))</f>
        <v/>
      </c>
      <c r="Q1059" s="146">
        <f t="shared" ca="1" si="224"/>
        <v>2.1583333333333337</v>
      </c>
      <c r="V1059" s="32"/>
    </row>
    <row r="1060" spans="2:22" x14ac:dyDescent="0.6">
      <c r="B1060" s="5">
        <f>INDEX('Fixed inputs'!$I$8:$I$19,MATCH(F1060,'Fixed inputs'!$J$8:$J$19,0))</f>
        <v>1</v>
      </c>
      <c r="C1060" s="22" t="s">
        <v>64</v>
      </c>
      <c r="D1060" s="23" t="s">
        <v>50</v>
      </c>
      <c r="E1060" s="23">
        <v>2031</v>
      </c>
      <c r="F1060" s="24" t="s">
        <v>124</v>
      </c>
      <c r="G1060" s="15" t="s">
        <v>136</v>
      </c>
      <c r="H1060" s="5" t="s">
        <v>89</v>
      </c>
      <c r="I1060" s="5" t="s">
        <v>65</v>
      </c>
      <c r="J1060" s="125">
        <v>11.5329</v>
      </c>
      <c r="K1060" s="15"/>
      <c r="N1060" s="154"/>
      <c r="O1060" s="32">
        <f ca="1">J1060/'Fixed inputs'!$D$85*(1/INDIRECT($H1060))</f>
        <v>3.7689215686274506</v>
      </c>
      <c r="P1060" s="32" t="str">
        <f>IF(L1060="","",N1060*INDEX(rngFXtoEUr,MATCH(L1060,rngCurrencies,0))/INDEX('Fixed inputs'!$D$81:$D$85,MATCH($C1060,'Fixed inputs'!$B$81:$B$85,0)))</f>
        <v/>
      </c>
      <c r="Q1060" s="146">
        <f t="shared" ca="1" si="224"/>
        <v>3.7689215686274506</v>
      </c>
      <c r="V1060" s="32"/>
    </row>
    <row r="1061" spans="2:22" x14ac:dyDescent="0.6">
      <c r="B1061" s="5">
        <f>INDEX('Fixed inputs'!$I$8:$I$19,MATCH(F1061,'Fixed inputs'!$J$8:$J$19,0))</f>
        <v>2</v>
      </c>
      <c r="C1061" s="22" t="s">
        <v>64</v>
      </c>
      <c r="D1061" s="23" t="s">
        <v>50</v>
      </c>
      <c r="E1061" s="23">
        <v>2031</v>
      </c>
      <c r="F1061" s="24" t="s">
        <v>125</v>
      </c>
      <c r="G1061" s="15" t="s">
        <v>136</v>
      </c>
      <c r="H1061" s="5" t="s">
        <v>89</v>
      </c>
      <c r="I1061" s="5" t="s">
        <v>65</v>
      </c>
      <c r="J1061" s="125">
        <v>13.209000000000001</v>
      </c>
      <c r="K1061" s="15"/>
      <c r="N1061" s="154"/>
      <c r="O1061" s="32">
        <f ca="1">J1061/'Fixed inputs'!$D$85*(1/INDIRECT($H1061))</f>
        <v>4.3166666666666673</v>
      </c>
      <c r="P1061" s="32" t="str">
        <f>IF(L1061="","",N1061*INDEX(rngFXtoEUr,MATCH(L1061,rngCurrencies,0))/INDEX('Fixed inputs'!$D$81:$D$85,MATCH($C1061,'Fixed inputs'!$B$81:$B$85,0)))</f>
        <v/>
      </c>
      <c r="Q1061" s="146">
        <f t="shared" ca="1" si="224"/>
        <v>4.3166666666666673</v>
      </c>
      <c r="V1061" s="32"/>
    </row>
    <row r="1062" spans="2:22" x14ac:dyDescent="0.6">
      <c r="B1062" s="5">
        <f>INDEX('Fixed inputs'!$I$8:$I$19,MATCH(F1062,'Fixed inputs'!$J$8:$J$19,0))</f>
        <v>3</v>
      </c>
      <c r="C1062" s="22" t="s">
        <v>64</v>
      </c>
      <c r="D1062" s="23" t="s">
        <v>50</v>
      </c>
      <c r="E1062" s="23">
        <v>2031</v>
      </c>
      <c r="F1062" s="24" t="s">
        <v>126</v>
      </c>
      <c r="G1062" s="15" t="s">
        <v>136</v>
      </c>
      <c r="H1062" s="5" t="s">
        <v>89</v>
      </c>
      <c r="I1062" s="5" t="s">
        <v>65</v>
      </c>
      <c r="J1062" s="125">
        <v>9.9123000000000001</v>
      </c>
      <c r="K1062" s="15"/>
      <c r="N1062" s="154"/>
      <c r="O1062" s="32">
        <f ca="1">J1062/'Fixed inputs'!$D$85*(1/INDIRECT($H1062))</f>
        <v>3.2393137254901965</v>
      </c>
      <c r="P1062" s="32" t="str">
        <f>IF(L1062="","",N1062*INDEX(rngFXtoEUr,MATCH(L1062,rngCurrencies,0))/INDEX('Fixed inputs'!$D$81:$D$85,MATCH($C1062,'Fixed inputs'!$B$81:$B$85,0)))</f>
        <v/>
      </c>
      <c r="Q1062" s="146">
        <f t="shared" ca="1" si="224"/>
        <v>3.2393137254901965</v>
      </c>
      <c r="V1062" s="32"/>
    </row>
    <row r="1063" spans="2:22" x14ac:dyDescent="0.6">
      <c r="B1063" s="5">
        <f>INDEX('Fixed inputs'!$I$8:$I$19,MATCH(F1063,'Fixed inputs'!$J$8:$J$19,0))</f>
        <v>4</v>
      </c>
      <c r="C1063" s="22" t="s">
        <v>64</v>
      </c>
      <c r="D1063" s="23" t="s">
        <v>50</v>
      </c>
      <c r="E1063" s="23">
        <v>2031</v>
      </c>
      <c r="F1063" s="24" t="s">
        <v>127</v>
      </c>
      <c r="G1063" s="15" t="s">
        <v>136</v>
      </c>
      <c r="H1063" s="5" t="s">
        <v>89</v>
      </c>
      <c r="I1063" s="5" t="s">
        <v>65</v>
      </c>
      <c r="J1063" s="125">
        <v>3.7074000000000003</v>
      </c>
      <c r="K1063" s="15"/>
      <c r="N1063" s="154"/>
      <c r="O1063" s="32">
        <f ca="1">J1063/'Fixed inputs'!$D$85*(1/INDIRECT($H1063))</f>
        <v>1.2115686274509805</v>
      </c>
      <c r="P1063" s="32" t="str">
        <f>IF(L1063="","",N1063*INDEX(rngFXtoEUr,MATCH(L1063,rngCurrencies,0))/INDEX('Fixed inputs'!$D$81:$D$85,MATCH($C1063,'Fixed inputs'!$B$81:$B$85,0)))</f>
        <v/>
      </c>
      <c r="Q1063" s="146">
        <f t="shared" ca="1" si="224"/>
        <v>1.2115686274509805</v>
      </c>
      <c r="V1063" s="32"/>
    </row>
    <row r="1064" spans="2:22" x14ac:dyDescent="0.6">
      <c r="B1064" s="5">
        <f>INDEX('Fixed inputs'!$I$8:$I$19,MATCH(F1064,'Fixed inputs'!$J$8:$J$19,0))</f>
        <v>5</v>
      </c>
      <c r="C1064" s="22" t="s">
        <v>64</v>
      </c>
      <c r="D1064" s="23" t="s">
        <v>50</v>
      </c>
      <c r="E1064" s="23">
        <v>2031</v>
      </c>
      <c r="F1064" s="24" t="s">
        <v>128</v>
      </c>
      <c r="G1064" s="15" t="s">
        <v>136</v>
      </c>
      <c r="H1064" s="5" t="s">
        <v>89</v>
      </c>
      <c r="I1064" s="5" t="s">
        <v>65</v>
      </c>
      <c r="J1064" s="125">
        <v>0.28860000000000002</v>
      </c>
      <c r="K1064" s="15"/>
      <c r="N1064" s="154"/>
      <c r="O1064" s="32">
        <f ca="1">J1064/'Fixed inputs'!$D$85*(1/INDIRECT($H1064))</f>
        <v>9.4313725490196093E-2</v>
      </c>
      <c r="P1064" s="32" t="str">
        <f>IF(L1064="","",N1064*INDEX(rngFXtoEUr,MATCH(L1064,rngCurrencies,0))/INDEX('Fixed inputs'!$D$81:$D$85,MATCH($C1064,'Fixed inputs'!$B$81:$B$85,0)))</f>
        <v/>
      </c>
      <c r="Q1064" s="146">
        <f t="shared" ca="1" si="224"/>
        <v>9.4313725490196093E-2</v>
      </c>
      <c r="V1064" s="32"/>
    </row>
    <row r="1065" spans="2:22" x14ac:dyDescent="0.6">
      <c r="B1065" s="5">
        <f>INDEX('Fixed inputs'!$I$8:$I$19,MATCH(F1065,'Fixed inputs'!$J$8:$J$19,0))</f>
        <v>6</v>
      </c>
      <c r="C1065" s="22" t="s">
        <v>64</v>
      </c>
      <c r="D1065" s="23" t="s">
        <v>50</v>
      </c>
      <c r="E1065" s="23">
        <v>2031</v>
      </c>
      <c r="F1065" s="24" t="s">
        <v>129</v>
      </c>
      <c r="G1065" s="15" t="s">
        <v>136</v>
      </c>
      <c r="H1065" s="5" t="s">
        <v>89</v>
      </c>
      <c r="I1065" s="5" t="s">
        <v>65</v>
      </c>
      <c r="J1065" s="125">
        <v>0.28860000000000002</v>
      </c>
      <c r="K1065" s="15"/>
      <c r="N1065" s="154"/>
      <c r="O1065" s="32">
        <f ca="1">J1065/'Fixed inputs'!$D$85*(1/INDIRECT($H1065))</f>
        <v>9.4313725490196093E-2</v>
      </c>
      <c r="P1065" s="32" t="str">
        <f>IF(L1065="","",N1065*INDEX(rngFXtoEUr,MATCH(L1065,rngCurrencies,0))/INDEX('Fixed inputs'!$D$81:$D$85,MATCH($C1065,'Fixed inputs'!$B$81:$B$85,0)))</f>
        <v/>
      </c>
      <c r="Q1065" s="146">
        <f t="shared" ca="1" si="224"/>
        <v>9.4313725490196093E-2</v>
      </c>
      <c r="V1065" s="32"/>
    </row>
    <row r="1066" spans="2:22" x14ac:dyDescent="0.6">
      <c r="B1066" s="5">
        <f>INDEX('Fixed inputs'!$I$8:$I$19,MATCH(F1066,'Fixed inputs'!$J$8:$J$19,0))</f>
        <v>7</v>
      </c>
      <c r="C1066" s="22" t="s">
        <v>64</v>
      </c>
      <c r="D1066" s="23" t="s">
        <v>50</v>
      </c>
      <c r="E1066" s="23">
        <v>2031</v>
      </c>
      <c r="F1066" s="24" t="s">
        <v>130</v>
      </c>
      <c r="G1066" s="15" t="s">
        <v>136</v>
      </c>
      <c r="H1066" s="5" t="s">
        <v>89</v>
      </c>
      <c r="I1066" s="5" t="s">
        <v>65</v>
      </c>
      <c r="J1066" s="125">
        <v>0.28860000000000002</v>
      </c>
      <c r="K1066" s="15"/>
      <c r="N1066" s="154"/>
      <c r="O1066" s="32">
        <f ca="1">J1066/'Fixed inputs'!$D$85*(1/INDIRECT($H1066))</f>
        <v>9.4313725490196093E-2</v>
      </c>
      <c r="P1066" s="32" t="str">
        <f>IF(L1066="","",N1066*INDEX(rngFXtoEUr,MATCH(L1066,rngCurrencies,0))/INDEX('Fixed inputs'!$D$81:$D$85,MATCH($C1066,'Fixed inputs'!$B$81:$B$85,0)))</f>
        <v/>
      </c>
      <c r="Q1066" s="146">
        <f t="shared" ca="1" si="224"/>
        <v>9.4313725490196093E-2</v>
      </c>
      <c r="V1066" s="32"/>
    </row>
    <row r="1067" spans="2:22" x14ac:dyDescent="0.6">
      <c r="B1067" s="5">
        <f>INDEX('Fixed inputs'!$I$8:$I$19,MATCH(F1067,'Fixed inputs'!$J$8:$J$19,0))</f>
        <v>8</v>
      </c>
      <c r="C1067" s="22" t="s">
        <v>64</v>
      </c>
      <c r="D1067" s="23" t="s">
        <v>50</v>
      </c>
      <c r="E1067" s="23">
        <v>2031</v>
      </c>
      <c r="F1067" s="24" t="s">
        <v>131</v>
      </c>
      <c r="G1067" s="15" t="s">
        <v>136</v>
      </c>
      <c r="H1067" s="5" t="s">
        <v>89</v>
      </c>
      <c r="I1067" s="5" t="s">
        <v>65</v>
      </c>
      <c r="J1067" s="125">
        <v>0.28860000000000002</v>
      </c>
      <c r="K1067" s="15"/>
      <c r="N1067" s="154"/>
      <c r="O1067" s="32">
        <f ca="1">J1067/'Fixed inputs'!$D$85*(1/INDIRECT($H1067))</f>
        <v>9.4313725490196093E-2</v>
      </c>
      <c r="P1067" s="32" t="str">
        <f>IF(L1067="","",N1067*INDEX(rngFXtoEUr,MATCH(L1067,rngCurrencies,0))/INDEX('Fixed inputs'!$D$81:$D$85,MATCH($C1067,'Fixed inputs'!$B$81:$B$85,0)))</f>
        <v/>
      </c>
      <c r="Q1067" s="146">
        <f t="shared" ca="1" si="224"/>
        <v>9.4313725490196093E-2</v>
      </c>
      <c r="V1067" s="32"/>
    </row>
    <row r="1068" spans="2:22" x14ac:dyDescent="0.6">
      <c r="B1068" s="5">
        <f>INDEX('Fixed inputs'!$I$8:$I$19,MATCH(F1068,'Fixed inputs'!$J$8:$J$19,0))</f>
        <v>9</v>
      </c>
      <c r="C1068" s="22" t="s">
        <v>64</v>
      </c>
      <c r="D1068" s="23" t="s">
        <v>50</v>
      </c>
      <c r="E1068" s="23">
        <v>2031</v>
      </c>
      <c r="F1068" s="24" t="s">
        <v>132</v>
      </c>
      <c r="G1068" s="15" t="s">
        <v>136</v>
      </c>
      <c r="H1068" s="5" t="s">
        <v>89</v>
      </c>
      <c r="I1068" s="5" t="s">
        <v>65</v>
      </c>
      <c r="J1068" s="125">
        <v>0.28860000000000002</v>
      </c>
      <c r="K1068" s="15"/>
      <c r="N1068" s="154"/>
      <c r="O1068" s="32">
        <f ca="1">J1068/'Fixed inputs'!$D$85*(1/INDIRECT($H1068))</f>
        <v>9.4313725490196093E-2</v>
      </c>
      <c r="P1068" s="32" t="str">
        <f>IF(L1068="","",N1068*INDEX(rngFXtoEUr,MATCH(L1068,rngCurrencies,0))/INDEX('Fixed inputs'!$D$81:$D$85,MATCH($C1068,'Fixed inputs'!$B$81:$B$85,0)))</f>
        <v/>
      </c>
      <c r="Q1068" s="146">
        <f t="shared" ca="1" si="224"/>
        <v>9.4313725490196093E-2</v>
      </c>
      <c r="V1068" s="32"/>
    </row>
    <row r="1069" spans="2:22" x14ac:dyDescent="0.6">
      <c r="B1069" s="5">
        <f>INDEX('Fixed inputs'!$I$8:$I$19,MATCH(F1069,'Fixed inputs'!$J$8:$J$19,0))</f>
        <v>10</v>
      </c>
      <c r="C1069" s="22" t="s">
        <v>64</v>
      </c>
      <c r="D1069" s="23" t="s">
        <v>50</v>
      </c>
      <c r="E1069" s="23">
        <v>2031</v>
      </c>
      <c r="F1069" s="24" t="s">
        <v>133</v>
      </c>
      <c r="G1069" s="15" t="s">
        <v>136</v>
      </c>
      <c r="H1069" s="5" t="s">
        <v>89</v>
      </c>
      <c r="I1069" s="5" t="s">
        <v>65</v>
      </c>
      <c r="J1069" s="125">
        <v>3.7074000000000003</v>
      </c>
      <c r="K1069" s="15"/>
      <c r="N1069" s="154"/>
      <c r="O1069" s="32">
        <f ca="1">J1069/'Fixed inputs'!$D$85*(1/INDIRECT($H1069))</f>
        <v>1.2115686274509805</v>
      </c>
      <c r="P1069" s="32" t="str">
        <f>IF(L1069="","",N1069*INDEX(rngFXtoEUr,MATCH(L1069,rngCurrencies,0))/INDEX('Fixed inputs'!$D$81:$D$85,MATCH($C1069,'Fixed inputs'!$B$81:$B$85,0)))</f>
        <v/>
      </c>
      <c r="Q1069" s="146">
        <f t="shared" ca="1" si="224"/>
        <v>1.2115686274509805</v>
      </c>
      <c r="V1069" s="32"/>
    </row>
    <row r="1070" spans="2:22" x14ac:dyDescent="0.6">
      <c r="B1070" s="5">
        <f>INDEX('Fixed inputs'!$I$8:$I$19,MATCH(F1070,'Fixed inputs'!$J$8:$J$19,0))</f>
        <v>11</v>
      </c>
      <c r="C1070" s="22" t="s">
        <v>64</v>
      </c>
      <c r="D1070" s="23" t="s">
        <v>50</v>
      </c>
      <c r="E1070" s="23">
        <v>2031</v>
      </c>
      <c r="F1070" s="24" t="s">
        <v>134</v>
      </c>
      <c r="G1070" s="15" t="s">
        <v>136</v>
      </c>
      <c r="H1070" s="5" t="s">
        <v>89</v>
      </c>
      <c r="I1070" s="5" t="s">
        <v>65</v>
      </c>
      <c r="J1070" s="125">
        <v>3.7074000000000003</v>
      </c>
      <c r="K1070" s="15"/>
      <c r="N1070" s="154"/>
      <c r="O1070" s="32">
        <f ca="1">J1070/'Fixed inputs'!$D$85*(1/INDIRECT($H1070))</f>
        <v>1.2115686274509805</v>
      </c>
      <c r="P1070" s="32" t="str">
        <f>IF(L1070="","",N1070*INDEX(rngFXtoEUr,MATCH(L1070,rngCurrencies,0))/INDEX('Fixed inputs'!$D$81:$D$85,MATCH($C1070,'Fixed inputs'!$B$81:$B$85,0)))</f>
        <v/>
      </c>
      <c r="Q1070" s="146">
        <f t="shared" ca="1" si="224"/>
        <v>1.2115686274509805</v>
      </c>
      <c r="V1070" s="32"/>
    </row>
    <row r="1071" spans="2:22" x14ac:dyDescent="0.6">
      <c r="B1071" s="5">
        <f>INDEX('Fixed inputs'!$I$8:$I$19,MATCH(F1071,'Fixed inputs'!$J$8:$J$19,0))</f>
        <v>12</v>
      </c>
      <c r="C1071" s="22" t="s">
        <v>64</v>
      </c>
      <c r="D1071" s="23" t="s">
        <v>50</v>
      </c>
      <c r="E1071" s="23">
        <v>2031</v>
      </c>
      <c r="F1071" s="24" t="s">
        <v>135</v>
      </c>
      <c r="G1071" s="15" t="s">
        <v>136</v>
      </c>
      <c r="H1071" s="5" t="s">
        <v>89</v>
      </c>
      <c r="I1071" s="5" t="s">
        <v>65</v>
      </c>
      <c r="J1071" s="125">
        <v>6.6045000000000007</v>
      </c>
      <c r="K1071" s="15"/>
      <c r="N1071" s="154"/>
      <c r="O1071" s="32">
        <f ca="1">J1071/'Fixed inputs'!$D$85*(1/INDIRECT($H1071))</f>
        <v>2.1583333333333337</v>
      </c>
      <c r="P1071" s="32" t="str">
        <f>IF(L1071="","",N1071*INDEX(rngFXtoEUr,MATCH(L1071,rngCurrencies,0))/INDEX('Fixed inputs'!$D$81:$D$85,MATCH($C1071,'Fixed inputs'!$B$81:$B$85,0)))</f>
        <v/>
      </c>
      <c r="Q1071" s="146">
        <f t="shared" ca="1" si="224"/>
        <v>2.1583333333333337</v>
      </c>
      <c r="V1071" s="32"/>
    </row>
    <row r="1072" spans="2:22" x14ac:dyDescent="0.6">
      <c r="B1072" s="5">
        <f>INDEX('Fixed inputs'!$I$8:$I$19,MATCH(F1072,'Fixed inputs'!$J$8:$J$19,0))</f>
        <v>1</v>
      </c>
      <c r="C1072" s="22" t="s">
        <v>64</v>
      </c>
      <c r="D1072" s="23" t="s">
        <v>50</v>
      </c>
      <c r="E1072" s="23">
        <v>2032</v>
      </c>
      <c r="F1072" s="24" t="s">
        <v>124</v>
      </c>
      <c r="G1072" s="15" t="s">
        <v>136</v>
      </c>
      <c r="H1072" s="5" t="s">
        <v>89</v>
      </c>
      <c r="I1072" s="5" t="s">
        <v>65</v>
      </c>
      <c r="J1072" s="125">
        <v>11.5329</v>
      </c>
      <c r="K1072" s="15"/>
      <c r="N1072" s="154"/>
      <c r="O1072" s="32">
        <f ca="1">J1072/'Fixed inputs'!$D$85*(1/INDIRECT($H1072))</f>
        <v>3.7689215686274506</v>
      </c>
      <c r="P1072" s="32" t="str">
        <f>IF(L1072="","",N1072*INDEX(rngFXtoEUr,MATCH(L1072,rngCurrencies,0))/INDEX('Fixed inputs'!$D$81:$D$85,MATCH($C1072,'Fixed inputs'!$B$81:$B$85,0)))</f>
        <v/>
      </c>
      <c r="Q1072" s="146">
        <f t="shared" ca="1" si="224"/>
        <v>3.7689215686274506</v>
      </c>
      <c r="V1072" s="32"/>
    </row>
    <row r="1073" spans="2:22" x14ac:dyDescent="0.6">
      <c r="B1073" s="5">
        <f>INDEX('Fixed inputs'!$I$8:$I$19,MATCH(F1073,'Fixed inputs'!$J$8:$J$19,0))</f>
        <v>2</v>
      </c>
      <c r="C1073" s="22" t="s">
        <v>64</v>
      </c>
      <c r="D1073" s="23" t="s">
        <v>50</v>
      </c>
      <c r="E1073" s="23">
        <v>2032</v>
      </c>
      <c r="F1073" s="24" t="s">
        <v>125</v>
      </c>
      <c r="G1073" s="15" t="s">
        <v>136</v>
      </c>
      <c r="H1073" s="5" t="s">
        <v>89</v>
      </c>
      <c r="I1073" s="5" t="s">
        <v>65</v>
      </c>
      <c r="J1073" s="125">
        <v>13.209000000000001</v>
      </c>
      <c r="K1073" s="15"/>
      <c r="N1073" s="154"/>
      <c r="O1073" s="32">
        <f ca="1">J1073/'Fixed inputs'!$D$85*(1/INDIRECT($H1073))</f>
        <v>4.3166666666666673</v>
      </c>
      <c r="P1073" s="32" t="str">
        <f>IF(L1073="","",N1073*INDEX(rngFXtoEUr,MATCH(L1073,rngCurrencies,0))/INDEX('Fixed inputs'!$D$81:$D$85,MATCH($C1073,'Fixed inputs'!$B$81:$B$85,0)))</f>
        <v/>
      </c>
      <c r="Q1073" s="146">
        <f t="shared" ca="1" si="224"/>
        <v>4.3166666666666673</v>
      </c>
      <c r="V1073" s="32"/>
    </row>
    <row r="1074" spans="2:22" x14ac:dyDescent="0.6">
      <c r="B1074" s="5">
        <f>INDEX('Fixed inputs'!$I$8:$I$19,MATCH(F1074,'Fixed inputs'!$J$8:$J$19,0))</f>
        <v>3</v>
      </c>
      <c r="C1074" s="22" t="s">
        <v>64</v>
      </c>
      <c r="D1074" s="23" t="s">
        <v>50</v>
      </c>
      <c r="E1074" s="23">
        <v>2032</v>
      </c>
      <c r="F1074" s="24" t="s">
        <v>126</v>
      </c>
      <c r="G1074" s="15" t="s">
        <v>136</v>
      </c>
      <c r="H1074" s="5" t="s">
        <v>89</v>
      </c>
      <c r="I1074" s="5" t="s">
        <v>65</v>
      </c>
      <c r="J1074" s="125">
        <v>9.9123000000000001</v>
      </c>
      <c r="K1074" s="15"/>
      <c r="N1074" s="154"/>
      <c r="O1074" s="32">
        <f ca="1">J1074/'Fixed inputs'!$D$85*(1/INDIRECT($H1074))</f>
        <v>3.2393137254901965</v>
      </c>
      <c r="P1074" s="32" t="str">
        <f>IF(L1074="","",N1074*INDEX(rngFXtoEUr,MATCH(L1074,rngCurrencies,0))/INDEX('Fixed inputs'!$D$81:$D$85,MATCH($C1074,'Fixed inputs'!$B$81:$B$85,0)))</f>
        <v/>
      </c>
      <c r="Q1074" s="146">
        <f t="shared" ca="1" si="224"/>
        <v>3.2393137254901965</v>
      </c>
      <c r="V1074" s="32"/>
    </row>
    <row r="1075" spans="2:22" x14ac:dyDescent="0.6">
      <c r="B1075" s="5">
        <f>INDEX('Fixed inputs'!$I$8:$I$19,MATCH(F1075,'Fixed inputs'!$J$8:$J$19,0))</f>
        <v>4</v>
      </c>
      <c r="C1075" s="22" t="s">
        <v>64</v>
      </c>
      <c r="D1075" s="23" t="s">
        <v>50</v>
      </c>
      <c r="E1075" s="23">
        <v>2032</v>
      </c>
      <c r="F1075" s="24" t="s">
        <v>127</v>
      </c>
      <c r="G1075" s="15" t="s">
        <v>136</v>
      </c>
      <c r="H1075" s="5" t="s">
        <v>89</v>
      </c>
      <c r="I1075" s="5" t="s">
        <v>65</v>
      </c>
      <c r="J1075" s="125">
        <v>3.7074000000000003</v>
      </c>
      <c r="K1075" s="15"/>
      <c r="N1075" s="154"/>
      <c r="O1075" s="32">
        <f ca="1">J1075/'Fixed inputs'!$D$85*(1/INDIRECT($H1075))</f>
        <v>1.2115686274509805</v>
      </c>
      <c r="P1075" s="32" t="str">
        <f>IF(L1075="","",N1075*INDEX(rngFXtoEUr,MATCH(L1075,rngCurrencies,0))/INDEX('Fixed inputs'!$D$81:$D$85,MATCH($C1075,'Fixed inputs'!$B$81:$B$85,0)))</f>
        <v/>
      </c>
      <c r="Q1075" s="146">
        <f t="shared" ca="1" si="224"/>
        <v>1.2115686274509805</v>
      </c>
      <c r="V1075" s="32"/>
    </row>
    <row r="1076" spans="2:22" x14ac:dyDescent="0.6">
      <c r="B1076" s="5">
        <f>INDEX('Fixed inputs'!$I$8:$I$19,MATCH(F1076,'Fixed inputs'!$J$8:$J$19,0))</f>
        <v>5</v>
      </c>
      <c r="C1076" s="22" t="s">
        <v>64</v>
      </c>
      <c r="D1076" s="23" t="s">
        <v>50</v>
      </c>
      <c r="E1076" s="23">
        <v>2032</v>
      </c>
      <c r="F1076" s="24" t="s">
        <v>128</v>
      </c>
      <c r="G1076" s="15" t="s">
        <v>136</v>
      </c>
      <c r="H1076" s="5" t="s">
        <v>89</v>
      </c>
      <c r="I1076" s="5" t="s">
        <v>65</v>
      </c>
      <c r="J1076" s="125">
        <v>0.28860000000000002</v>
      </c>
      <c r="K1076" s="15"/>
      <c r="N1076" s="154"/>
      <c r="O1076" s="32">
        <f ca="1">J1076/'Fixed inputs'!$D$85*(1/INDIRECT($H1076))</f>
        <v>9.4313725490196093E-2</v>
      </c>
      <c r="P1076" s="32" t="str">
        <f>IF(L1076="","",N1076*INDEX(rngFXtoEUr,MATCH(L1076,rngCurrencies,0))/INDEX('Fixed inputs'!$D$81:$D$85,MATCH($C1076,'Fixed inputs'!$B$81:$B$85,0)))</f>
        <v/>
      </c>
      <c r="Q1076" s="146">
        <f t="shared" ca="1" si="224"/>
        <v>9.4313725490196093E-2</v>
      </c>
      <c r="V1076" s="32"/>
    </row>
    <row r="1077" spans="2:22" x14ac:dyDescent="0.6">
      <c r="B1077" s="5">
        <f>INDEX('Fixed inputs'!$I$8:$I$19,MATCH(F1077,'Fixed inputs'!$J$8:$J$19,0))</f>
        <v>6</v>
      </c>
      <c r="C1077" s="22" t="s">
        <v>64</v>
      </c>
      <c r="D1077" s="23" t="s">
        <v>50</v>
      </c>
      <c r="E1077" s="23">
        <v>2032</v>
      </c>
      <c r="F1077" s="24" t="s">
        <v>129</v>
      </c>
      <c r="G1077" s="15" t="s">
        <v>136</v>
      </c>
      <c r="H1077" s="5" t="s">
        <v>89</v>
      </c>
      <c r="I1077" s="5" t="s">
        <v>65</v>
      </c>
      <c r="J1077" s="125">
        <v>0.28860000000000002</v>
      </c>
      <c r="K1077" s="15"/>
      <c r="N1077" s="154"/>
      <c r="O1077" s="32">
        <f ca="1">J1077/'Fixed inputs'!$D$85*(1/INDIRECT($H1077))</f>
        <v>9.4313725490196093E-2</v>
      </c>
      <c r="P1077" s="32" t="str">
        <f>IF(L1077="","",N1077*INDEX(rngFXtoEUr,MATCH(L1077,rngCurrencies,0))/INDEX('Fixed inputs'!$D$81:$D$85,MATCH($C1077,'Fixed inputs'!$B$81:$B$85,0)))</f>
        <v/>
      </c>
      <c r="Q1077" s="146">
        <f t="shared" ca="1" si="224"/>
        <v>9.4313725490196093E-2</v>
      </c>
      <c r="V1077" s="32"/>
    </row>
    <row r="1078" spans="2:22" x14ac:dyDescent="0.6">
      <c r="B1078" s="5">
        <f>INDEX('Fixed inputs'!$I$8:$I$19,MATCH(F1078,'Fixed inputs'!$J$8:$J$19,0))</f>
        <v>7</v>
      </c>
      <c r="C1078" s="22" t="s">
        <v>64</v>
      </c>
      <c r="D1078" s="23" t="s">
        <v>50</v>
      </c>
      <c r="E1078" s="23">
        <v>2032</v>
      </c>
      <c r="F1078" s="24" t="s">
        <v>130</v>
      </c>
      <c r="G1078" s="15" t="s">
        <v>136</v>
      </c>
      <c r="H1078" s="5" t="s">
        <v>89</v>
      </c>
      <c r="I1078" s="5" t="s">
        <v>65</v>
      </c>
      <c r="J1078" s="125">
        <v>0.28860000000000002</v>
      </c>
      <c r="K1078" s="15"/>
      <c r="N1078" s="154"/>
      <c r="O1078" s="32">
        <f ca="1">J1078/'Fixed inputs'!$D$85*(1/INDIRECT($H1078))</f>
        <v>9.4313725490196093E-2</v>
      </c>
      <c r="P1078" s="32" t="str">
        <f>IF(L1078="","",N1078*INDEX(rngFXtoEUr,MATCH(L1078,rngCurrencies,0))/INDEX('Fixed inputs'!$D$81:$D$85,MATCH($C1078,'Fixed inputs'!$B$81:$B$85,0)))</f>
        <v/>
      </c>
      <c r="Q1078" s="146">
        <f t="shared" ca="1" si="224"/>
        <v>9.4313725490196093E-2</v>
      </c>
      <c r="V1078" s="32"/>
    </row>
    <row r="1079" spans="2:22" x14ac:dyDescent="0.6">
      <c r="B1079" s="5">
        <f>INDEX('Fixed inputs'!$I$8:$I$19,MATCH(F1079,'Fixed inputs'!$J$8:$J$19,0))</f>
        <v>8</v>
      </c>
      <c r="C1079" s="22" t="s">
        <v>64</v>
      </c>
      <c r="D1079" s="23" t="s">
        <v>50</v>
      </c>
      <c r="E1079" s="23">
        <v>2032</v>
      </c>
      <c r="F1079" s="24" t="s">
        <v>131</v>
      </c>
      <c r="G1079" s="15" t="s">
        <v>136</v>
      </c>
      <c r="H1079" s="5" t="s">
        <v>89</v>
      </c>
      <c r="I1079" s="5" t="s">
        <v>65</v>
      </c>
      <c r="J1079" s="125">
        <v>0.28860000000000002</v>
      </c>
      <c r="K1079" s="15"/>
      <c r="N1079" s="154"/>
      <c r="O1079" s="32">
        <f ca="1">J1079/'Fixed inputs'!$D$85*(1/INDIRECT($H1079))</f>
        <v>9.4313725490196093E-2</v>
      </c>
      <c r="P1079" s="32" t="str">
        <f>IF(L1079="","",N1079*INDEX(rngFXtoEUr,MATCH(L1079,rngCurrencies,0))/INDEX('Fixed inputs'!$D$81:$D$85,MATCH($C1079,'Fixed inputs'!$B$81:$B$85,0)))</f>
        <v/>
      </c>
      <c r="Q1079" s="146">
        <f t="shared" ca="1" si="224"/>
        <v>9.4313725490196093E-2</v>
      </c>
      <c r="V1079" s="32"/>
    </row>
    <row r="1080" spans="2:22" x14ac:dyDescent="0.6">
      <c r="B1080" s="5">
        <f>INDEX('Fixed inputs'!$I$8:$I$19,MATCH(F1080,'Fixed inputs'!$J$8:$J$19,0))</f>
        <v>9</v>
      </c>
      <c r="C1080" s="22" t="s">
        <v>64</v>
      </c>
      <c r="D1080" s="23" t="s">
        <v>50</v>
      </c>
      <c r="E1080" s="23">
        <v>2032</v>
      </c>
      <c r="F1080" s="24" t="s">
        <v>132</v>
      </c>
      <c r="G1080" s="15" t="s">
        <v>136</v>
      </c>
      <c r="H1080" s="5" t="s">
        <v>89</v>
      </c>
      <c r="I1080" s="5" t="s">
        <v>65</v>
      </c>
      <c r="J1080" s="125">
        <v>0.28860000000000002</v>
      </c>
      <c r="K1080" s="15"/>
      <c r="N1080" s="154"/>
      <c r="O1080" s="32">
        <f ca="1">J1080/'Fixed inputs'!$D$85*(1/INDIRECT($H1080))</f>
        <v>9.4313725490196093E-2</v>
      </c>
      <c r="P1080" s="32" t="str">
        <f>IF(L1080="","",N1080*INDEX(rngFXtoEUr,MATCH(L1080,rngCurrencies,0))/INDEX('Fixed inputs'!$D$81:$D$85,MATCH($C1080,'Fixed inputs'!$B$81:$B$85,0)))</f>
        <v/>
      </c>
      <c r="Q1080" s="146">
        <f t="shared" ca="1" si="224"/>
        <v>9.4313725490196093E-2</v>
      </c>
      <c r="V1080" s="32"/>
    </row>
    <row r="1081" spans="2:22" x14ac:dyDescent="0.6">
      <c r="B1081" s="5">
        <f>INDEX('Fixed inputs'!$I$8:$I$19,MATCH(F1081,'Fixed inputs'!$J$8:$J$19,0))</f>
        <v>10</v>
      </c>
      <c r="C1081" s="22" t="s">
        <v>64</v>
      </c>
      <c r="D1081" s="23" t="s">
        <v>50</v>
      </c>
      <c r="E1081" s="23">
        <v>2032</v>
      </c>
      <c r="F1081" s="24" t="s">
        <v>133</v>
      </c>
      <c r="G1081" s="15" t="s">
        <v>136</v>
      </c>
      <c r="H1081" s="5" t="s">
        <v>89</v>
      </c>
      <c r="I1081" s="5" t="s">
        <v>65</v>
      </c>
      <c r="J1081" s="125">
        <v>3.7074000000000003</v>
      </c>
      <c r="K1081" s="15"/>
      <c r="N1081" s="154"/>
      <c r="O1081" s="32">
        <f ca="1">J1081/'Fixed inputs'!$D$85*(1/INDIRECT($H1081))</f>
        <v>1.2115686274509805</v>
      </c>
      <c r="P1081" s="32" t="str">
        <f>IF(L1081="","",N1081*INDEX(rngFXtoEUr,MATCH(L1081,rngCurrencies,0))/INDEX('Fixed inputs'!$D$81:$D$85,MATCH($C1081,'Fixed inputs'!$B$81:$B$85,0)))</f>
        <v/>
      </c>
      <c r="Q1081" s="146">
        <f t="shared" ca="1" si="224"/>
        <v>1.2115686274509805</v>
      </c>
      <c r="V1081" s="32"/>
    </row>
    <row r="1082" spans="2:22" x14ac:dyDescent="0.6">
      <c r="B1082" s="5">
        <f>INDEX('Fixed inputs'!$I$8:$I$19,MATCH(F1082,'Fixed inputs'!$J$8:$J$19,0))</f>
        <v>11</v>
      </c>
      <c r="C1082" s="22" t="s">
        <v>64</v>
      </c>
      <c r="D1082" s="23" t="s">
        <v>50</v>
      </c>
      <c r="E1082" s="23">
        <v>2032</v>
      </c>
      <c r="F1082" s="24" t="s">
        <v>134</v>
      </c>
      <c r="G1082" s="15" t="s">
        <v>136</v>
      </c>
      <c r="H1082" s="5" t="s">
        <v>89</v>
      </c>
      <c r="I1082" s="5" t="s">
        <v>65</v>
      </c>
      <c r="J1082" s="125">
        <v>3.7074000000000003</v>
      </c>
      <c r="K1082" s="15"/>
      <c r="N1082" s="154"/>
      <c r="O1082" s="32">
        <f ca="1">J1082/'Fixed inputs'!$D$85*(1/INDIRECT($H1082))</f>
        <v>1.2115686274509805</v>
      </c>
      <c r="P1082" s="32" t="str">
        <f>IF(L1082="","",N1082*INDEX(rngFXtoEUr,MATCH(L1082,rngCurrencies,0))/INDEX('Fixed inputs'!$D$81:$D$85,MATCH($C1082,'Fixed inputs'!$B$81:$B$85,0)))</f>
        <v/>
      </c>
      <c r="Q1082" s="146">
        <f t="shared" ca="1" si="224"/>
        <v>1.2115686274509805</v>
      </c>
      <c r="V1082" s="32"/>
    </row>
    <row r="1083" spans="2:22" x14ac:dyDescent="0.6">
      <c r="B1083" s="5">
        <f>INDEX('Fixed inputs'!$I$8:$I$19,MATCH(F1083,'Fixed inputs'!$J$8:$J$19,0))</f>
        <v>12</v>
      </c>
      <c r="C1083" s="22" t="s">
        <v>64</v>
      </c>
      <c r="D1083" s="23" t="s">
        <v>50</v>
      </c>
      <c r="E1083" s="23">
        <v>2032</v>
      </c>
      <c r="F1083" s="24" t="s">
        <v>135</v>
      </c>
      <c r="G1083" s="15" t="s">
        <v>136</v>
      </c>
      <c r="H1083" s="5" t="s">
        <v>89</v>
      </c>
      <c r="I1083" s="5" t="s">
        <v>65</v>
      </c>
      <c r="J1083" s="125">
        <v>6.6045000000000007</v>
      </c>
      <c r="K1083" s="15"/>
      <c r="N1083" s="154"/>
      <c r="O1083" s="32">
        <f ca="1">J1083/'Fixed inputs'!$D$85*(1/INDIRECT($H1083))</f>
        <v>2.1583333333333337</v>
      </c>
      <c r="P1083" s="32" t="str">
        <f>IF(L1083="","",N1083*INDEX(rngFXtoEUr,MATCH(L1083,rngCurrencies,0))/INDEX('Fixed inputs'!$D$81:$D$85,MATCH($C1083,'Fixed inputs'!$B$81:$B$85,0)))</f>
        <v/>
      </c>
      <c r="Q1083" s="146">
        <f t="shared" ca="1" si="224"/>
        <v>2.1583333333333337</v>
      </c>
      <c r="V1083" s="32"/>
    </row>
    <row r="1084" spans="2:22" x14ac:dyDescent="0.6">
      <c r="B1084" s="5">
        <f>INDEX('Fixed inputs'!$I$8:$I$19,MATCH(F1084,'Fixed inputs'!$J$8:$J$19,0))</f>
        <v>1</v>
      </c>
      <c r="C1084" s="22" t="s">
        <v>64</v>
      </c>
      <c r="D1084" s="23" t="s">
        <v>50</v>
      </c>
      <c r="E1084" s="23">
        <v>2033</v>
      </c>
      <c r="F1084" s="24" t="s">
        <v>124</v>
      </c>
      <c r="G1084" s="15" t="s">
        <v>136</v>
      </c>
      <c r="H1084" s="5" t="s">
        <v>89</v>
      </c>
      <c r="I1084" s="5" t="s">
        <v>65</v>
      </c>
      <c r="J1084" s="125">
        <v>11.5329</v>
      </c>
      <c r="K1084" s="15"/>
      <c r="N1084" s="154"/>
      <c r="O1084" s="32">
        <f ca="1">J1084/'Fixed inputs'!$D$85*(1/INDIRECT($H1084))</f>
        <v>3.7689215686274506</v>
      </c>
      <c r="P1084" s="32" t="str">
        <f>IF(L1084="","",N1084*INDEX(rngFXtoEUr,MATCH(L1084,rngCurrencies,0))/INDEX('Fixed inputs'!$D$81:$D$85,MATCH($C1084,'Fixed inputs'!$B$81:$B$85,0)))</f>
        <v/>
      </c>
      <c r="Q1084" s="146">
        <f t="shared" ca="1" si="224"/>
        <v>3.7689215686274506</v>
      </c>
      <c r="V1084" s="32"/>
    </row>
    <row r="1085" spans="2:22" x14ac:dyDescent="0.6">
      <c r="B1085" s="5">
        <f>INDEX('Fixed inputs'!$I$8:$I$19,MATCH(F1085,'Fixed inputs'!$J$8:$J$19,0))</f>
        <v>2</v>
      </c>
      <c r="C1085" s="22" t="s">
        <v>64</v>
      </c>
      <c r="D1085" s="23" t="s">
        <v>50</v>
      </c>
      <c r="E1085" s="23">
        <v>2033</v>
      </c>
      <c r="F1085" s="24" t="s">
        <v>125</v>
      </c>
      <c r="G1085" s="15" t="s">
        <v>136</v>
      </c>
      <c r="H1085" s="5" t="s">
        <v>89</v>
      </c>
      <c r="I1085" s="5" t="s">
        <v>65</v>
      </c>
      <c r="J1085" s="125">
        <v>13.209000000000001</v>
      </c>
      <c r="K1085" s="15"/>
      <c r="N1085" s="154"/>
      <c r="O1085" s="32">
        <f ca="1">J1085/'Fixed inputs'!$D$85*(1/INDIRECT($H1085))</f>
        <v>4.3166666666666673</v>
      </c>
      <c r="P1085" s="32" t="str">
        <f>IF(L1085="","",N1085*INDEX(rngFXtoEUr,MATCH(L1085,rngCurrencies,0))/INDEX('Fixed inputs'!$D$81:$D$85,MATCH($C1085,'Fixed inputs'!$B$81:$B$85,0)))</f>
        <v/>
      </c>
      <c r="Q1085" s="146">
        <f t="shared" ca="1" si="224"/>
        <v>4.3166666666666673</v>
      </c>
      <c r="V1085" s="32"/>
    </row>
    <row r="1086" spans="2:22" x14ac:dyDescent="0.6">
      <c r="B1086" s="5">
        <f>INDEX('Fixed inputs'!$I$8:$I$19,MATCH(F1086,'Fixed inputs'!$J$8:$J$19,0))</f>
        <v>3</v>
      </c>
      <c r="C1086" s="22" t="s">
        <v>64</v>
      </c>
      <c r="D1086" s="23" t="s">
        <v>50</v>
      </c>
      <c r="E1086" s="23">
        <v>2033</v>
      </c>
      <c r="F1086" s="24" t="s">
        <v>126</v>
      </c>
      <c r="G1086" s="15" t="s">
        <v>136</v>
      </c>
      <c r="H1086" s="5" t="s">
        <v>89</v>
      </c>
      <c r="I1086" s="5" t="s">
        <v>65</v>
      </c>
      <c r="J1086" s="125">
        <v>9.9123000000000001</v>
      </c>
      <c r="K1086" s="15"/>
      <c r="N1086" s="154"/>
      <c r="O1086" s="32">
        <f ca="1">J1086/'Fixed inputs'!$D$85*(1/INDIRECT($H1086))</f>
        <v>3.2393137254901965</v>
      </c>
      <c r="P1086" s="32" t="str">
        <f>IF(L1086="","",N1086*INDEX(rngFXtoEUr,MATCH(L1086,rngCurrencies,0))/INDEX('Fixed inputs'!$D$81:$D$85,MATCH($C1086,'Fixed inputs'!$B$81:$B$85,0)))</f>
        <v/>
      </c>
      <c r="Q1086" s="146">
        <f t="shared" ca="1" si="224"/>
        <v>3.2393137254901965</v>
      </c>
      <c r="V1086" s="32"/>
    </row>
    <row r="1087" spans="2:22" x14ac:dyDescent="0.6">
      <c r="B1087" s="5">
        <f>INDEX('Fixed inputs'!$I$8:$I$19,MATCH(F1087,'Fixed inputs'!$J$8:$J$19,0))</f>
        <v>4</v>
      </c>
      <c r="C1087" s="22" t="s">
        <v>64</v>
      </c>
      <c r="D1087" s="23" t="s">
        <v>50</v>
      </c>
      <c r="E1087" s="23">
        <v>2033</v>
      </c>
      <c r="F1087" s="24" t="s">
        <v>127</v>
      </c>
      <c r="G1087" s="15" t="s">
        <v>136</v>
      </c>
      <c r="H1087" s="5" t="s">
        <v>89</v>
      </c>
      <c r="I1087" s="5" t="s">
        <v>65</v>
      </c>
      <c r="J1087" s="125">
        <v>3.7074000000000003</v>
      </c>
      <c r="K1087" s="15"/>
      <c r="N1087" s="154"/>
      <c r="O1087" s="32">
        <f ca="1">J1087/'Fixed inputs'!$D$85*(1/INDIRECT($H1087))</f>
        <v>1.2115686274509805</v>
      </c>
      <c r="P1087" s="32" t="str">
        <f>IF(L1087="","",N1087*INDEX(rngFXtoEUr,MATCH(L1087,rngCurrencies,0))/INDEX('Fixed inputs'!$D$81:$D$85,MATCH($C1087,'Fixed inputs'!$B$81:$B$85,0)))</f>
        <v/>
      </c>
      <c r="Q1087" s="146">
        <f t="shared" ca="1" si="224"/>
        <v>1.2115686274509805</v>
      </c>
      <c r="V1087" s="32"/>
    </row>
    <row r="1088" spans="2:22" x14ac:dyDescent="0.6">
      <c r="B1088" s="5">
        <f>INDEX('Fixed inputs'!$I$8:$I$19,MATCH(F1088,'Fixed inputs'!$J$8:$J$19,0))</f>
        <v>5</v>
      </c>
      <c r="C1088" s="22" t="s">
        <v>64</v>
      </c>
      <c r="D1088" s="23" t="s">
        <v>50</v>
      </c>
      <c r="E1088" s="23">
        <v>2033</v>
      </c>
      <c r="F1088" s="24" t="s">
        <v>128</v>
      </c>
      <c r="G1088" s="15" t="s">
        <v>136</v>
      </c>
      <c r="H1088" s="5" t="s">
        <v>89</v>
      </c>
      <c r="I1088" s="5" t="s">
        <v>65</v>
      </c>
      <c r="J1088" s="125">
        <v>0.28860000000000002</v>
      </c>
      <c r="K1088" s="15"/>
      <c r="N1088" s="154"/>
      <c r="O1088" s="32">
        <f ca="1">J1088/'Fixed inputs'!$D$85*(1/INDIRECT($H1088))</f>
        <v>9.4313725490196093E-2</v>
      </c>
      <c r="P1088" s="32" t="str">
        <f>IF(L1088="","",N1088*INDEX(rngFXtoEUr,MATCH(L1088,rngCurrencies,0))/INDEX('Fixed inputs'!$D$81:$D$85,MATCH($C1088,'Fixed inputs'!$B$81:$B$85,0)))</f>
        <v/>
      </c>
      <c r="Q1088" s="146">
        <f t="shared" ca="1" si="224"/>
        <v>9.4313725490196093E-2</v>
      </c>
      <c r="V1088" s="32"/>
    </row>
    <row r="1089" spans="2:22" x14ac:dyDescent="0.6">
      <c r="B1089" s="5">
        <f>INDEX('Fixed inputs'!$I$8:$I$19,MATCH(F1089,'Fixed inputs'!$J$8:$J$19,0))</f>
        <v>6</v>
      </c>
      <c r="C1089" s="22" t="s">
        <v>64</v>
      </c>
      <c r="D1089" s="23" t="s">
        <v>50</v>
      </c>
      <c r="E1089" s="23">
        <v>2033</v>
      </c>
      <c r="F1089" s="24" t="s">
        <v>129</v>
      </c>
      <c r="G1089" s="15" t="s">
        <v>136</v>
      </c>
      <c r="H1089" s="5" t="s">
        <v>89</v>
      </c>
      <c r="I1089" s="5" t="s">
        <v>65</v>
      </c>
      <c r="J1089" s="125">
        <v>0.28860000000000002</v>
      </c>
      <c r="K1089" s="15"/>
      <c r="N1089" s="154"/>
      <c r="O1089" s="32">
        <f ca="1">J1089/'Fixed inputs'!$D$85*(1/INDIRECT($H1089))</f>
        <v>9.4313725490196093E-2</v>
      </c>
      <c r="P1089" s="32" t="str">
        <f>IF(L1089="","",N1089*INDEX(rngFXtoEUr,MATCH(L1089,rngCurrencies,0))/INDEX('Fixed inputs'!$D$81:$D$85,MATCH($C1089,'Fixed inputs'!$B$81:$B$85,0)))</f>
        <v/>
      </c>
      <c r="Q1089" s="146">
        <f t="shared" ca="1" si="224"/>
        <v>9.4313725490196093E-2</v>
      </c>
      <c r="V1089" s="32"/>
    </row>
    <row r="1090" spans="2:22" x14ac:dyDescent="0.6">
      <c r="B1090" s="5">
        <f>INDEX('Fixed inputs'!$I$8:$I$19,MATCH(F1090,'Fixed inputs'!$J$8:$J$19,0))</f>
        <v>7</v>
      </c>
      <c r="C1090" s="22" t="s">
        <v>64</v>
      </c>
      <c r="D1090" s="23" t="s">
        <v>50</v>
      </c>
      <c r="E1090" s="23">
        <v>2033</v>
      </c>
      <c r="F1090" s="24" t="s">
        <v>130</v>
      </c>
      <c r="G1090" s="15" t="s">
        <v>136</v>
      </c>
      <c r="H1090" s="5" t="s">
        <v>89</v>
      </c>
      <c r="I1090" s="5" t="s">
        <v>65</v>
      </c>
      <c r="J1090" s="125">
        <v>0.28860000000000002</v>
      </c>
      <c r="K1090" s="15"/>
      <c r="N1090" s="154"/>
      <c r="O1090" s="32">
        <f ca="1">J1090/'Fixed inputs'!$D$85*(1/INDIRECT($H1090))</f>
        <v>9.4313725490196093E-2</v>
      </c>
      <c r="P1090" s="32" t="str">
        <f>IF(L1090="","",N1090*INDEX(rngFXtoEUr,MATCH(L1090,rngCurrencies,0))/INDEX('Fixed inputs'!$D$81:$D$85,MATCH($C1090,'Fixed inputs'!$B$81:$B$85,0)))</f>
        <v/>
      </c>
      <c r="Q1090" s="146">
        <f t="shared" ca="1" si="224"/>
        <v>9.4313725490196093E-2</v>
      </c>
      <c r="V1090" s="32"/>
    </row>
    <row r="1091" spans="2:22" x14ac:dyDescent="0.6">
      <c r="B1091" s="5">
        <f>INDEX('Fixed inputs'!$I$8:$I$19,MATCH(F1091,'Fixed inputs'!$J$8:$J$19,0))</f>
        <v>8</v>
      </c>
      <c r="C1091" s="22" t="s">
        <v>64</v>
      </c>
      <c r="D1091" s="23" t="s">
        <v>50</v>
      </c>
      <c r="E1091" s="23">
        <v>2033</v>
      </c>
      <c r="F1091" s="24" t="s">
        <v>131</v>
      </c>
      <c r="G1091" s="15" t="s">
        <v>136</v>
      </c>
      <c r="H1091" s="5" t="s">
        <v>89</v>
      </c>
      <c r="I1091" s="5" t="s">
        <v>65</v>
      </c>
      <c r="J1091" s="125">
        <v>0.28860000000000002</v>
      </c>
      <c r="K1091" s="15"/>
      <c r="N1091" s="154"/>
      <c r="O1091" s="32">
        <f ca="1">J1091/'Fixed inputs'!$D$85*(1/INDIRECT($H1091))</f>
        <v>9.4313725490196093E-2</v>
      </c>
      <c r="P1091" s="32" t="str">
        <f>IF(L1091="","",N1091*INDEX(rngFXtoEUr,MATCH(L1091,rngCurrencies,0))/INDEX('Fixed inputs'!$D$81:$D$85,MATCH($C1091,'Fixed inputs'!$B$81:$B$85,0)))</f>
        <v/>
      </c>
      <c r="Q1091" s="146">
        <f t="shared" ca="1" si="224"/>
        <v>9.4313725490196093E-2</v>
      </c>
      <c r="V1091" s="32"/>
    </row>
    <row r="1092" spans="2:22" x14ac:dyDescent="0.6">
      <c r="B1092" s="5">
        <f>INDEX('Fixed inputs'!$I$8:$I$19,MATCH(F1092,'Fixed inputs'!$J$8:$J$19,0))</f>
        <v>9</v>
      </c>
      <c r="C1092" s="22" t="s">
        <v>64</v>
      </c>
      <c r="D1092" s="23" t="s">
        <v>50</v>
      </c>
      <c r="E1092" s="23">
        <v>2033</v>
      </c>
      <c r="F1092" s="24" t="s">
        <v>132</v>
      </c>
      <c r="G1092" s="15" t="s">
        <v>136</v>
      </c>
      <c r="H1092" s="5" t="s">
        <v>89</v>
      </c>
      <c r="I1092" s="5" t="s">
        <v>65</v>
      </c>
      <c r="J1092" s="125">
        <v>0.28860000000000002</v>
      </c>
      <c r="K1092" s="15"/>
      <c r="N1092" s="154"/>
      <c r="O1092" s="32">
        <f ca="1">J1092/'Fixed inputs'!$D$85*(1/INDIRECT($H1092))</f>
        <v>9.4313725490196093E-2</v>
      </c>
      <c r="P1092" s="32" t="str">
        <f>IF(L1092="","",N1092*INDEX(rngFXtoEUr,MATCH(L1092,rngCurrencies,0))/INDEX('Fixed inputs'!$D$81:$D$85,MATCH($C1092,'Fixed inputs'!$B$81:$B$85,0)))</f>
        <v/>
      </c>
      <c r="Q1092" s="146">
        <f t="shared" ca="1" si="224"/>
        <v>9.4313725490196093E-2</v>
      </c>
      <c r="V1092" s="32"/>
    </row>
    <row r="1093" spans="2:22" x14ac:dyDescent="0.6">
      <c r="B1093" s="5">
        <f>INDEX('Fixed inputs'!$I$8:$I$19,MATCH(F1093,'Fixed inputs'!$J$8:$J$19,0))</f>
        <v>10</v>
      </c>
      <c r="C1093" s="22" t="s">
        <v>64</v>
      </c>
      <c r="D1093" s="23" t="s">
        <v>50</v>
      </c>
      <c r="E1093" s="23">
        <v>2033</v>
      </c>
      <c r="F1093" s="24" t="s">
        <v>133</v>
      </c>
      <c r="G1093" s="15" t="s">
        <v>136</v>
      </c>
      <c r="H1093" s="5" t="s">
        <v>89</v>
      </c>
      <c r="I1093" s="5" t="s">
        <v>65</v>
      </c>
      <c r="J1093" s="125">
        <v>3.7074000000000003</v>
      </c>
      <c r="K1093" s="15"/>
      <c r="N1093" s="154"/>
      <c r="O1093" s="32">
        <f ca="1">J1093/'Fixed inputs'!$D$85*(1/INDIRECT($H1093))</f>
        <v>1.2115686274509805</v>
      </c>
      <c r="P1093" s="32" t="str">
        <f>IF(L1093="","",N1093*INDEX(rngFXtoEUr,MATCH(L1093,rngCurrencies,0))/INDEX('Fixed inputs'!$D$81:$D$85,MATCH($C1093,'Fixed inputs'!$B$81:$B$85,0)))</f>
        <v/>
      </c>
      <c r="Q1093" s="146">
        <f t="shared" ca="1" si="224"/>
        <v>1.2115686274509805</v>
      </c>
      <c r="V1093" s="32"/>
    </row>
    <row r="1094" spans="2:22" x14ac:dyDescent="0.6">
      <c r="B1094" s="5">
        <f>INDEX('Fixed inputs'!$I$8:$I$19,MATCH(F1094,'Fixed inputs'!$J$8:$J$19,0))</f>
        <v>11</v>
      </c>
      <c r="C1094" s="22" t="s">
        <v>64</v>
      </c>
      <c r="D1094" s="23" t="s">
        <v>50</v>
      </c>
      <c r="E1094" s="23">
        <v>2033</v>
      </c>
      <c r="F1094" s="24" t="s">
        <v>134</v>
      </c>
      <c r="G1094" s="15" t="s">
        <v>136</v>
      </c>
      <c r="H1094" s="5" t="s">
        <v>89</v>
      </c>
      <c r="I1094" s="5" t="s">
        <v>65</v>
      </c>
      <c r="J1094" s="125">
        <v>3.7074000000000003</v>
      </c>
      <c r="K1094" s="15"/>
      <c r="N1094" s="154"/>
      <c r="O1094" s="32">
        <f ca="1">J1094/'Fixed inputs'!$D$85*(1/INDIRECT($H1094))</f>
        <v>1.2115686274509805</v>
      </c>
      <c r="P1094" s="32" t="str">
        <f>IF(L1094="","",N1094*INDEX(rngFXtoEUr,MATCH(L1094,rngCurrencies,0))/INDEX('Fixed inputs'!$D$81:$D$85,MATCH($C1094,'Fixed inputs'!$B$81:$B$85,0)))</f>
        <v/>
      </c>
      <c r="Q1094" s="146">
        <f t="shared" ca="1" si="224"/>
        <v>1.2115686274509805</v>
      </c>
      <c r="V1094" s="32"/>
    </row>
    <row r="1095" spans="2:22" x14ac:dyDescent="0.6">
      <c r="B1095" s="5">
        <f>INDEX('Fixed inputs'!$I$8:$I$19,MATCH(F1095,'Fixed inputs'!$J$8:$J$19,0))</f>
        <v>12</v>
      </c>
      <c r="C1095" s="25" t="s">
        <v>64</v>
      </c>
      <c r="D1095" s="20" t="s">
        <v>50</v>
      </c>
      <c r="E1095" s="20">
        <v>2033</v>
      </c>
      <c r="F1095" s="26" t="s">
        <v>135</v>
      </c>
      <c r="G1095" s="12" t="s">
        <v>136</v>
      </c>
      <c r="H1095" s="16" t="s">
        <v>89</v>
      </c>
      <c r="I1095" s="16" t="s">
        <v>65</v>
      </c>
      <c r="J1095" s="126">
        <v>6.6045000000000007</v>
      </c>
      <c r="K1095" s="12"/>
      <c r="L1095" s="16"/>
      <c r="M1095" s="16"/>
      <c r="N1095" s="148"/>
      <c r="O1095" s="21">
        <f ca="1">J1095/'Fixed inputs'!$D$85*(1/INDIRECT($H1095))</f>
        <v>2.1583333333333337</v>
      </c>
      <c r="P1095" s="21" t="str">
        <f>IF(L1095="","",N1095*INDEX(rngFXtoEUr,MATCH(L1095,rngCurrencies,0))/INDEX('Fixed inputs'!$D$81:$D$85,MATCH($C1095,'Fixed inputs'!$B$81:$B$85,0)))</f>
        <v/>
      </c>
      <c r="Q1095" s="147">
        <f t="shared" ref="Q1095" ca="1" si="225">SUM(O1095,P1095)*IF(AND(D1095="GB",C1095="Gas",NOT(include_GB_GAS_transport)),0,1)</f>
        <v>2.1583333333333337</v>
      </c>
      <c r="V1095" s="32"/>
    </row>
  </sheetData>
  <dataValidations disablePrompts="1" count="2">
    <dataValidation type="list" allowBlank="1" showInputMessage="1" showErrorMessage="1" sqref="D892:D1095 D8:D739" xr:uid="{00000000-0002-0000-0300-000001000000}">
      <formula1>rngMarkets</formula1>
    </dataValidation>
    <dataValidation type="list" allowBlank="1" showInputMessage="1" showErrorMessage="1" sqref="C8:C687" xr:uid="{00000000-0002-0000-0300-000000000000}">
      <formula1>rngFuels</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wksOutput1">
    <tabColor theme="5"/>
  </sheetPr>
  <dimension ref="A1:AF1645"/>
  <sheetViews>
    <sheetView topLeftCell="A4" zoomScale="80" zoomScaleNormal="80" workbookViewId="0">
      <selection activeCell="D11" sqref="D11"/>
    </sheetView>
  </sheetViews>
  <sheetFormatPr defaultColWidth="9.04296875" defaultRowHeight="13" outlineLevelCol="1" x14ac:dyDescent="0.6"/>
  <cols>
    <col min="1" max="4" width="10" style="58" customWidth="1" outlineLevel="1"/>
    <col min="5" max="5" width="13.04296875" style="58" customWidth="1"/>
    <col min="6" max="6" width="9.453125" style="6" customWidth="1"/>
    <col min="7" max="7" width="28.04296875" style="6" customWidth="1"/>
    <col min="8" max="8" width="21.54296875" style="6" customWidth="1"/>
    <col min="9" max="10" width="10.31640625" style="6" customWidth="1"/>
    <col min="11" max="12" width="9.04296875" style="6"/>
    <col min="13" max="13" width="15.86328125" style="6" bestFit="1" customWidth="1"/>
    <col min="14" max="14" width="15.31640625" style="6" bestFit="1" customWidth="1"/>
    <col min="15" max="17" width="9.04296875" style="6"/>
    <col min="18" max="18" width="38.04296875" style="6" bestFit="1" customWidth="1"/>
    <col min="19" max="21" width="9.04296875" style="6"/>
    <col min="22" max="22" width="19.31640625" style="6" customWidth="1"/>
    <col min="23" max="26" width="9.04296875" style="6"/>
    <col min="27" max="27" width="16.453125" style="6" bestFit="1" customWidth="1"/>
    <col min="28" max="28" width="15.453125" style="6" bestFit="1" customWidth="1"/>
    <col min="29" max="31" width="9.04296875" style="6"/>
    <col min="32" max="32" width="38.04296875" style="6" bestFit="1" customWidth="1"/>
    <col min="33" max="16384" width="9.04296875" style="6"/>
  </cols>
  <sheetData>
    <row r="1" spans="1:32" s="58" customFormat="1" x14ac:dyDescent="0.6">
      <c r="A1" s="4"/>
    </row>
    <row r="2" spans="1:32" s="58" customFormat="1" x14ac:dyDescent="0.6">
      <c r="A2" s="4"/>
    </row>
    <row r="3" spans="1:32" s="58" customFormat="1" x14ac:dyDescent="0.6"/>
    <row r="4" spans="1:32" s="58" customFormat="1" x14ac:dyDescent="0.6"/>
    <row r="5" spans="1:32" s="58" customFormat="1" x14ac:dyDescent="0.6"/>
    <row r="6" spans="1:32" x14ac:dyDescent="0.6">
      <c r="F6" s="7"/>
      <c r="G6" s="4" t="s">
        <v>94</v>
      </c>
      <c r="H6" s="81" t="s">
        <v>150</v>
      </c>
    </row>
    <row r="9" spans="1:32" ht="52" x14ac:dyDescent="0.6">
      <c r="F9" s="151" t="s">
        <v>142</v>
      </c>
      <c r="G9" s="94" t="s">
        <v>95</v>
      </c>
      <c r="U9" s="94" t="s">
        <v>96</v>
      </c>
    </row>
    <row r="10" spans="1:32" x14ac:dyDescent="0.6">
      <c r="G10" s="83" t="s">
        <v>7</v>
      </c>
      <c r="H10" s="84" t="s">
        <v>14</v>
      </c>
      <c r="I10" s="84" t="s">
        <v>15</v>
      </c>
      <c r="J10" s="84" t="s">
        <v>20</v>
      </c>
      <c r="K10" s="84" t="s">
        <v>12</v>
      </c>
      <c r="L10" s="84" t="s">
        <v>16</v>
      </c>
      <c r="M10" s="84" t="s">
        <v>17</v>
      </c>
      <c r="N10" s="84" t="s">
        <v>18</v>
      </c>
      <c r="O10" s="84" t="s">
        <v>19</v>
      </c>
      <c r="P10" s="84" t="s">
        <v>112</v>
      </c>
      <c r="Q10" s="134" t="s">
        <v>114</v>
      </c>
      <c r="R10" s="85" t="s">
        <v>21</v>
      </c>
      <c r="U10" s="83" t="s">
        <v>81</v>
      </c>
      <c r="V10" s="84" t="s">
        <v>14</v>
      </c>
      <c r="W10" s="84" t="s">
        <v>15</v>
      </c>
      <c r="X10" s="84" t="s">
        <v>20</v>
      </c>
      <c r="Y10" s="84" t="s">
        <v>12</v>
      </c>
      <c r="Z10" s="84" t="s">
        <v>16</v>
      </c>
      <c r="AA10" s="84" t="s">
        <v>17</v>
      </c>
      <c r="AB10" s="84" t="s">
        <v>18</v>
      </c>
      <c r="AC10" s="84" t="s">
        <v>19</v>
      </c>
      <c r="AD10" s="84" t="s">
        <v>112</v>
      </c>
      <c r="AE10" s="134" t="s">
        <v>114</v>
      </c>
      <c r="AF10" s="85" t="s">
        <v>21</v>
      </c>
    </row>
    <row r="11" spans="1:32" x14ac:dyDescent="0.6">
      <c r="A11" s="82" t="str">
        <f>'Fuel adder inputs and calcs'!C8</f>
        <v>Coal</v>
      </c>
      <c r="B11" s="82" t="str">
        <f>'Fuel adder inputs and calcs'!D8</f>
        <v>ROI</v>
      </c>
      <c r="C11" s="82" t="str">
        <f>'Fuel adder inputs and calcs'!E8&amp;'Fuel adder inputs and calcs'!F8</f>
        <v>2017Q1</v>
      </c>
      <c r="D11" s="82" t="str">
        <f>B11&amp;IF(B11="",""," ")&amp;INDEX('Fixed inputs'!$D$93:$D$97,MATCH(A11,rngFuels,0))</f>
        <v>ROI Coal</v>
      </c>
      <c r="E11" s="59"/>
      <c r="G11" s="86" t="str">
        <f t="shared" ref="G11:G17" si="0">D11</f>
        <v>ROI Coal</v>
      </c>
      <c r="H11" s="86" t="s">
        <v>22</v>
      </c>
      <c r="I11" s="87">
        <f ca="1">INDEX(rngFuelPricesDeterministic,MATCH($C11,'Commodity inputs and calcs'!$N$33:$N$100,0),MATCH($A11,'Commodity inputs and calcs'!$O$32:$S$32,0))+'Fuel adder inputs and calcs'!Q8</f>
        <v>5.71064869932734</v>
      </c>
      <c r="J11" s="87"/>
      <c r="K11" s="86" t="s">
        <v>23</v>
      </c>
      <c r="L11" s="88">
        <v>1</v>
      </c>
      <c r="M11" s="137">
        <f>INDEX('Fixed inputs'!$G$8:$G$75,MATCH(C11,'Fixed inputs'!$D$8:$D$75,0))</f>
        <v>42736</v>
      </c>
      <c r="N11" s="137"/>
      <c r="O11" s="86" t="s">
        <v>24</v>
      </c>
      <c r="P11" s="86" t="s">
        <v>113</v>
      </c>
      <c r="Q11" s="86"/>
      <c r="R11" s="89" t="str">
        <f>$H$6</f>
        <v>2024 Validation</v>
      </c>
      <c r="T11" s="95" t="s">
        <v>33</v>
      </c>
      <c r="U11" s="86" t="s">
        <v>10</v>
      </c>
      <c r="V11" s="86" t="s">
        <v>22</v>
      </c>
      <c r="W11" s="87">
        <f>INDEX(rngCarbonTaxDeterministic,MATCH($C11,'Commodity inputs and calcs'!$U$33:$U$100,0),MATCH($T11,'Commodity inputs and calcs'!$W$32:$Y$32,0))</f>
        <v>0.1</v>
      </c>
      <c r="X11" s="87"/>
      <c r="Y11" s="86" t="s">
        <v>82</v>
      </c>
      <c r="Z11" s="88">
        <v>1</v>
      </c>
      <c r="AA11" s="137">
        <f t="shared" ref="AA11:AA38" si="1">M11</f>
        <v>42736</v>
      </c>
      <c r="AB11" s="137"/>
      <c r="AC11" s="86" t="s">
        <v>24</v>
      </c>
      <c r="AD11" s="86" t="s">
        <v>113</v>
      </c>
      <c r="AE11" s="86"/>
      <c r="AF11" s="89" t="str">
        <f>$H$6</f>
        <v>2024 Validation</v>
      </c>
    </row>
    <row r="12" spans="1:32" x14ac:dyDescent="0.6">
      <c r="A12" s="82" t="str">
        <f>'Fuel adder inputs and calcs'!C9</f>
        <v>Coal</v>
      </c>
      <c r="B12" s="82" t="str">
        <f>'Fuel adder inputs and calcs'!D9</f>
        <v>ROI</v>
      </c>
      <c r="C12" s="82" t="str">
        <f>'Fuel adder inputs and calcs'!E9&amp;'Fuel adder inputs and calcs'!F9</f>
        <v>2017Q2</v>
      </c>
      <c r="D12" s="82" t="str">
        <f>B12&amp;IF(B12="",""," ")&amp;INDEX('Fixed inputs'!$D$93:$D$97,MATCH(A12,rngFuels,0))</f>
        <v>ROI Coal</v>
      </c>
      <c r="E12" s="59"/>
      <c r="G12" s="86" t="str">
        <f t="shared" si="0"/>
        <v>ROI Coal</v>
      </c>
      <c r="H12" s="86" t="s">
        <v>22</v>
      </c>
      <c r="I12" s="87">
        <f ca="1">INDEX(rngFuelPricesDeterministic,MATCH($C12,'Commodity inputs and calcs'!$N$33:$N$100,0),MATCH($A12,'Commodity inputs and calcs'!$O$32:$S$32,0))+'Fuel adder inputs and calcs'!Q9</f>
        <v>5.71064869932734</v>
      </c>
      <c r="J12" s="87"/>
      <c r="K12" s="86" t="s">
        <v>23</v>
      </c>
      <c r="L12" s="88">
        <v>1</v>
      </c>
      <c r="M12" s="137">
        <f>INDEX('Fixed inputs'!$G$8:$G$75,MATCH(C12,'Fixed inputs'!$D$8:$D$75,0))</f>
        <v>42826</v>
      </c>
      <c r="N12" s="137"/>
      <c r="O12" s="86" t="s">
        <v>24</v>
      </c>
      <c r="P12" s="86" t="s">
        <v>113</v>
      </c>
      <c r="Q12" s="86"/>
      <c r="R12" s="89" t="str">
        <f t="shared" ref="R12:R555" si="2">$H$6</f>
        <v>2024 Validation</v>
      </c>
      <c r="T12" s="95" t="s">
        <v>33</v>
      </c>
      <c r="U12" s="86" t="s">
        <v>10</v>
      </c>
      <c r="V12" s="86" t="s">
        <v>22</v>
      </c>
      <c r="W12" s="87">
        <f>INDEX(rngCarbonTaxDeterministic,MATCH($C12,'Commodity inputs and calcs'!$U$33:$U$100,0),MATCH($T12,'Commodity inputs and calcs'!$W$32:$Y$32,0))</f>
        <v>0.1</v>
      </c>
      <c r="X12" s="87"/>
      <c r="Y12" s="86" t="s">
        <v>82</v>
      </c>
      <c r="Z12" s="88">
        <v>1</v>
      </c>
      <c r="AA12" s="137">
        <f t="shared" si="1"/>
        <v>42826</v>
      </c>
      <c r="AB12" s="137"/>
      <c r="AC12" s="86" t="s">
        <v>24</v>
      </c>
      <c r="AD12" s="86" t="s">
        <v>113</v>
      </c>
      <c r="AE12" s="86"/>
      <c r="AF12" s="89" t="str">
        <f t="shared" ref="AF12:AF243" si="3">$H$6</f>
        <v>2024 Validation</v>
      </c>
    </row>
    <row r="13" spans="1:32" x14ac:dyDescent="0.6">
      <c r="A13" s="82" t="str">
        <f>'Fuel adder inputs and calcs'!C10</f>
        <v>Coal</v>
      </c>
      <c r="B13" s="82" t="str">
        <f>'Fuel adder inputs and calcs'!D10</f>
        <v>ROI</v>
      </c>
      <c r="C13" s="82" t="str">
        <f>'Fuel adder inputs and calcs'!E10&amp;'Fuel adder inputs and calcs'!F10</f>
        <v>2017Q3</v>
      </c>
      <c r="D13" s="82" t="str">
        <f>B13&amp;IF(B13="",""," ")&amp;INDEX('Fixed inputs'!$D$93:$D$97,MATCH(A13,rngFuels,0))</f>
        <v>ROI Coal</v>
      </c>
      <c r="E13" s="59"/>
      <c r="G13" s="86" t="str">
        <f t="shared" si="0"/>
        <v>ROI Coal</v>
      </c>
      <c r="H13" s="86" t="s">
        <v>22</v>
      </c>
      <c r="I13" s="87">
        <f ca="1">INDEX(rngFuelPricesDeterministic,MATCH($C13,'Commodity inputs and calcs'!$N$33:$N$100,0),MATCH($A13,'Commodity inputs and calcs'!$O$32:$S$32,0))+'Fuel adder inputs and calcs'!Q10</f>
        <v>5.71064869932734</v>
      </c>
      <c r="J13" s="87"/>
      <c r="K13" s="86" t="s">
        <v>23</v>
      </c>
      <c r="L13" s="88">
        <v>1</v>
      </c>
      <c r="M13" s="137">
        <f>INDEX('Fixed inputs'!$G$8:$G$75,MATCH(C13,'Fixed inputs'!$D$8:$D$75,0))</f>
        <v>42917</v>
      </c>
      <c r="N13" s="137"/>
      <c r="O13" s="86" t="s">
        <v>24</v>
      </c>
      <c r="P13" s="86" t="s">
        <v>113</v>
      </c>
      <c r="Q13" s="86"/>
      <c r="R13" s="89" t="str">
        <f t="shared" si="2"/>
        <v>2024 Validation</v>
      </c>
      <c r="T13" s="95" t="s">
        <v>33</v>
      </c>
      <c r="U13" s="86" t="s">
        <v>10</v>
      </c>
      <c r="V13" s="86" t="s">
        <v>22</v>
      </c>
      <c r="W13" s="87">
        <f>INDEX(rngCarbonTaxDeterministic,MATCH($C13,'Commodity inputs and calcs'!$U$33:$U$100,0),MATCH($T13,'Commodity inputs and calcs'!$W$32:$Y$32,0))</f>
        <v>0.1</v>
      </c>
      <c r="X13" s="87"/>
      <c r="Y13" s="86" t="s">
        <v>82</v>
      </c>
      <c r="Z13" s="88">
        <v>1</v>
      </c>
      <c r="AA13" s="137">
        <f t="shared" si="1"/>
        <v>42917</v>
      </c>
      <c r="AB13" s="137"/>
      <c r="AC13" s="86" t="s">
        <v>24</v>
      </c>
      <c r="AD13" s="86" t="s">
        <v>113</v>
      </c>
      <c r="AE13" s="86"/>
      <c r="AF13" s="89" t="str">
        <f t="shared" si="3"/>
        <v>2024 Validation</v>
      </c>
    </row>
    <row r="14" spans="1:32" x14ac:dyDescent="0.6">
      <c r="A14" s="82" t="str">
        <f>'Fuel adder inputs and calcs'!C11</f>
        <v>Coal</v>
      </c>
      <c r="B14" s="82" t="str">
        <f>'Fuel adder inputs and calcs'!D11</f>
        <v>ROI</v>
      </c>
      <c r="C14" s="82" t="str">
        <f>'Fuel adder inputs and calcs'!E11&amp;'Fuel adder inputs and calcs'!F11</f>
        <v>2017Q4</v>
      </c>
      <c r="D14" s="82" t="str">
        <f>B14&amp;IF(B14="",""," ")&amp;INDEX('Fixed inputs'!$D$93:$D$97,MATCH(A14,rngFuels,0))</f>
        <v>ROI Coal</v>
      </c>
      <c r="E14" s="59"/>
      <c r="G14" s="86" t="str">
        <f t="shared" si="0"/>
        <v>ROI Coal</v>
      </c>
      <c r="H14" s="86" t="s">
        <v>22</v>
      </c>
      <c r="I14" s="87">
        <f ca="1">INDEX(rngFuelPricesDeterministic,MATCH($C14,'Commodity inputs and calcs'!$N$33:$N$100,0),MATCH($A14,'Commodity inputs and calcs'!$O$32:$S$32,0))+'Fuel adder inputs and calcs'!Q11</f>
        <v>5.71064869932734</v>
      </c>
      <c r="J14" s="87"/>
      <c r="K14" s="86" t="s">
        <v>23</v>
      </c>
      <c r="L14" s="88">
        <v>1</v>
      </c>
      <c r="M14" s="137">
        <f>INDEX('Fixed inputs'!$G$8:$G$75,MATCH(C14,'Fixed inputs'!$D$8:$D$75,0))</f>
        <v>43009</v>
      </c>
      <c r="N14" s="137"/>
      <c r="O14" s="86" t="s">
        <v>24</v>
      </c>
      <c r="P14" s="86" t="s">
        <v>113</v>
      </c>
      <c r="Q14" s="86"/>
      <c r="R14" s="89" t="str">
        <f t="shared" si="2"/>
        <v>2024 Validation</v>
      </c>
      <c r="T14" s="95" t="s">
        <v>33</v>
      </c>
      <c r="U14" s="86" t="s">
        <v>10</v>
      </c>
      <c r="V14" s="86" t="s">
        <v>22</v>
      </c>
      <c r="W14" s="87">
        <f>INDEX(rngCarbonTaxDeterministic,MATCH($C14,'Commodity inputs and calcs'!$U$33:$U$100,0),MATCH($T14,'Commodity inputs and calcs'!$W$32:$Y$32,0))</f>
        <v>0.1</v>
      </c>
      <c r="X14" s="87"/>
      <c r="Y14" s="86" t="s">
        <v>82</v>
      </c>
      <c r="Z14" s="88">
        <v>1</v>
      </c>
      <c r="AA14" s="137">
        <f t="shared" si="1"/>
        <v>43009</v>
      </c>
      <c r="AB14" s="137"/>
      <c r="AC14" s="86" t="s">
        <v>24</v>
      </c>
      <c r="AD14" s="86" t="s">
        <v>113</v>
      </c>
      <c r="AE14" s="86"/>
      <c r="AF14" s="89" t="str">
        <f t="shared" si="3"/>
        <v>2024 Validation</v>
      </c>
    </row>
    <row r="15" spans="1:32" x14ac:dyDescent="0.6">
      <c r="A15" s="82" t="str">
        <f>'Fuel adder inputs and calcs'!C12</f>
        <v>Coal</v>
      </c>
      <c r="B15" s="82" t="str">
        <f>'Fuel adder inputs and calcs'!D12</f>
        <v>ROI</v>
      </c>
      <c r="C15" s="82" t="str">
        <f>'Fuel adder inputs and calcs'!E12&amp;'Fuel adder inputs and calcs'!F12</f>
        <v>2018Q1</v>
      </c>
      <c r="D15" s="82" t="str">
        <f>B15&amp;IF(B15="",""," ")&amp;INDEX('Fixed inputs'!$D$93:$D$97,MATCH(A15,rngFuels,0))</f>
        <v>ROI Coal</v>
      </c>
      <c r="E15" s="59"/>
      <c r="G15" s="86" t="str">
        <f t="shared" si="0"/>
        <v>ROI Coal</v>
      </c>
      <c r="H15" s="86" t="s">
        <v>22</v>
      </c>
      <c r="I15" s="87">
        <f ca="1">INDEX(rngFuelPricesDeterministic,MATCH($C15,'Commodity inputs and calcs'!$N$33:$N$100,0),MATCH($A15,'Commodity inputs and calcs'!$O$32:$S$32,0))+'Fuel adder inputs and calcs'!Q12</f>
        <v>5.71064869932734</v>
      </c>
      <c r="J15" s="87"/>
      <c r="K15" s="86" t="s">
        <v>23</v>
      </c>
      <c r="L15" s="88">
        <v>1</v>
      </c>
      <c r="M15" s="137">
        <f>INDEX('Fixed inputs'!$G$8:$G$75,MATCH(C15,'Fixed inputs'!$D$8:$D$75,0))</f>
        <v>43101</v>
      </c>
      <c r="N15" s="137"/>
      <c r="O15" s="86" t="s">
        <v>24</v>
      </c>
      <c r="P15" s="86" t="s">
        <v>113</v>
      </c>
      <c r="Q15" s="86"/>
      <c r="R15" s="89" t="str">
        <f t="shared" si="2"/>
        <v>2024 Validation</v>
      </c>
      <c r="T15" s="95" t="s">
        <v>33</v>
      </c>
      <c r="U15" s="86" t="s">
        <v>10</v>
      </c>
      <c r="V15" s="86" t="s">
        <v>22</v>
      </c>
      <c r="W15" s="87">
        <f>INDEX(rngCarbonTaxDeterministic,MATCH($C15,'Commodity inputs and calcs'!$U$33:$U$100,0),MATCH($T15,'Commodity inputs and calcs'!$W$32:$Y$32,0))</f>
        <v>0.1</v>
      </c>
      <c r="X15" s="87"/>
      <c r="Y15" s="86" t="s">
        <v>82</v>
      </c>
      <c r="Z15" s="88">
        <v>1</v>
      </c>
      <c r="AA15" s="137">
        <f t="shared" si="1"/>
        <v>43101</v>
      </c>
      <c r="AB15" s="137"/>
      <c r="AC15" s="86" t="s">
        <v>24</v>
      </c>
      <c r="AD15" s="86" t="s">
        <v>113</v>
      </c>
      <c r="AE15" s="86"/>
      <c r="AF15" s="89" t="str">
        <f t="shared" si="3"/>
        <v>2024 Validation</v>
      </c>
    </row>
    <row r="16" spans="1:32" x14ac:dyDescent="0.6">
      <c r="A16" s="82" t="str">
        <f>'Fuel adder inputs and calcs'!C13</f>
        <v>Coal</v>
      </c>
      <c r="B16" s="82" t="str">
        <f>'Fuel adder inputs and calcs'!D13</f>
        <v>ROI</v>
      </c>
      <c r="C16" s="82" t="str">
        <f>'Fuel adder inputs and calcs'!E13&amp;'Fuel adder inputs and calcs'!F13</f>
        <v>2018Q2</v>
      </c>
      <c r="D16" s="82" t="str">
        <f>B16&amp;IF(B16="",""," ")&amp;INDEX('Fixed inputs'!$D$93:$D$97,MATCH(A16,rngFuels,0))</f>
        <v>ROI Coal</v>
      </c>
      <c r="E16" s="59"/>
      <c r="G16" s="86" t="str">
        <f t="shared" si="0"/>
        <v>ROI Coal</v>
      </c>
      <c r="H16" s="86" t="s">
        <v>22</v>
      </c>
      <c r="I16" s="87">
        <f ca="1">INDEX(rngFuelPricesDeterministic,MATCH($C16,'Commodity inputs and calcs'!$N$33:$N$100,0),MATCH($A16,'Commodity inputs and calcs'!$O$32:$S$32,0))+'Fuel adder inputs and calcs'!Q13</f>
        <v>5.71064869932734</v>
      </c>
      <c r="J16" s="87"/>
      <c r="K16" s="86" t="s">
        <v>23</v>
      </c>
      <c r="L16" s="88">
        <v>1</v>
      </c>
      <c r="M16" s="137">
        <f>INDEX('Fixed inputs'!$G$8:$G$75,MATCH(C16,'Fixed inputs'!$D$8:$D$75,0))</f>
        <v>43191</v>
      </c>
      <c r="N16" s="137"/>
      <c r="O16" s="86" t="s">
        <v>24</v>
      </c>
      <c r="P16" s="86" t="s">
        <v>113</v>
      </c>
      <c r="Q16" s="86"/>
      <c r="R16" s="89" t="str">
        <f t="shared" si="2"/>
        <v>2024 Validation</v>
      </c>
      <c r="T16" s="95" t="s">
        <v>33</v>
      </c>
      <c r="U16" s="86" t="s">
        <v>10</v>
      </c>
      <c r="V16" s="86" t="s">
        <v>22</v>
      </c>
      <c r="W16" s="87">
        <f>INDEX(rngCarbonTaxDeterministic,MATCH($C16,'Commodity inputs and calcs'!$U$33:$U$100,0),MATCH($T16,'Commodity inputs and calcs'!$W$32:$Y$32,0))</f>
        <v>0.1</v>
      </c>
      <c r="X16" s="87"/>
      <c r="Y16" s="86" t="s">
        <v>82</v>
      </c>
      <c r="Z16" s="88">
        <v>1</v>
      </c>
      <c r="AA16" s="137">
        <f t="shared" si="1"/>
        <v>43191</v>
      </c>
      <c r="AB16" s="137"/>
      <c r="AC16" s="86" t="s">
        <v>24</v>
      </c>
      <c r="AD16" s="86" t="s">
        <v>113</v>
      </c>
      <c r="AE16" s="86"/>
      <c r="AF16" s="89" t="str">
        <f t="shared" si="3"/>
        <v>2024 Validation</v>
      </c>
    </row>
    <row r="17" spans="1:32" x14ac:dyDescent="0.6">
      <c r="A17" s="82" t="str">
        <f>'Fuel adder inputs and calcs'!C14</f>
        <v>Coal</v>
      </c>
      <c r="B17" s="82" t="str">
        <f>'Fuel adder inputs and calcs'!D14</f>
        <v>ROI</v>
      </c>
      <c r="C17" s="82" t="str">
        <f>'Fuel adder inputs and calcs'!E14&amp;'Fuel adder inputs and calcs'!F14</f>
        <v>2018Q3</v>
      </c>
      <c r="D17" s="82" t="str">
        <f>B17&amp;IF(B17="",""," ")&amp;INDEX('Fixed inputs'!$D$93:$D$97,MATCH(A17,rngFuels,0))</f>
        <v>ROI Coal</v>
      </c>
      <c r="E17" s="59"/>
      <c r="G17" s="86" t="str">
        <f t="shared" si="0"/>
        <v>ROI Coal</v>
      </c>
      <c r="H17" s="86" t="s">
        <v>22</v>
      </c>
      <c r="I17" s="87">
        <f ca="1">INDEX(rngFuelPricesDeterministic,MATCH($C17,'Commodity inputs and calcs'!$N$33:$N$100,0),MATCH($A17,'Commodity inputs and calcs'!$O$32:$S$32,0))+'Fuel adder inputs and calcs'!Q14</f>
        <v>5.71064869932734</v>
      </c>
      <c r="J17" s="87"/>
      <c r="K17" s="86" t="s">
        <v>23</v>
      </c>
      <c r="L17" s="88">
        <v>1</v>
      </c>
      <c r="M17" s="137">
        <f>INDEX('Fixed inputs'!$G$8:$G$75,MATCH(C17,'Fixed inputs'!$D$8:$D$75,0))</f>
        <v>43282</v>
      </c>
      <c r="N17" s="137"/>
      <c r="O17" s="86" t="s">
        <v>24</v>
      </c>
      <c r="P17" s="86" t="s">
        <v>113</v>
      </c>
      <c r="Q17" s="86"/>
      <c r="R17" s="89" t="str">
        <f t="shared" si="2"/>
        <v>2024 Validation</v>
      </c>
      <c r="T17" s="95" t="s">
        <v>33</v>
      </c>
      <c r="U17" s="86" t="s">
        <v>10</v>
      </c>
      <c r="V17" s="86" t="s">
        <v>22</v>
      </c>
      <c r="W17" s="87">
        <f>INDEX(rngCarbonTaxDeterministic,MATCH($C17,'Commodity inputs and calcs'!$U$33:$U$100,0),MATCH($T17,'Commodity inputs and calcs'!$W$32:$Y$32,0))</f>
        <v>0.1</v>
      </c>
      <c r="X17" s="87"/>
      <c r="Y17" s="86" t="s">
        <v>82</v>
      </c>
      <c r="Z17" s="88">
        <v>1</v>
      </c>
      <c r="AA17" s="137">
        <f t="shared" si="1"/>
        <v>43282</v>
      </c>
      <c r="AB17" s="137"/>
      <c r="AC17" s="86" t="s">
        <v>24</v>
      </c>
      <c r="AD17" s="86" t="s">
        <v>113</v>
      </c>
      <c r="AE17" s="86"/>
      <c r="AF17" s="89" t="str">
        <f t="shared" si="3"/>
        <v>2024 Validation</v>
      </c>
    </row>
    <row r="18" spans="1:32" x14ac:dyDescent="0.6">
      <c r="A18" s="82" t="str">
        <f>'Fuel adder inputs and calcs'!C15</f>
        <v>Coal</v>
      </c>
      <c r="B18" s="82" t="str">
        <f>'Fuel adder inputs and calcs'!D15</f>
        <v>ROI</v>
      </c>
      <c r="C18" s="82" t="str">
        <f>'Fuel adder inputs and calcs'!E15&amp;'Fuel adder inputs and calcs'!F15</f>
        <v>2018Q4</v>
      </c>
      <c r="D18" s="82" t="str">
        <f>B18&amp;IF(B18="",""," ")&amp;INDEX('Fixed inputs'!$D$93:$D$97,MATCH(A18,rngFuels,0))</f>
        <v>ROI Coal</v>
      </c>
      <c r="E18" s="59"/>
      <c r="G18" s="86" t="str">
        <f t="shared" ref="G18:G38" si="4">D18</f>
        <v>ROI Coal</v>
      </c>
      <c r="H18" s="86" t="s">
        <v>22</v>
      </c>
      <c r="I18" s="87">
        <f ca="1">INDEX(rngFuelPricesDeterministic,MATCH($C18,'Commodity inputs and calcs'!$N$33:$N$100,0),MATCH($A18,'Commodity inputs and calcs'!$O$32:$S$32,0))+'Fuel adder inputs and calcs'!Q15</f>
        <v>5.71064869932734</v>
      </c>
      <c r="J18" s="87"/>
      <c r="K18" s="86" t="s">
        <v>23</v>
      </c>
      <c r="L18" s="88">
        <v>1</v>
      </c>
      <c r="M18" s="137">
        <f>INDEX('Fixed inputs'!$G$8:$G$75,MATCH(C18,'Fixed inputs'!$D$8:$D$75,0))</f>
        <v>43374</v>
      </c>
      <c r="N18" s="137"/>
      <c r="O18" s="86" t="s">
        <v>24</v>
      </c>
      <c r="P18" s="86" t="s">
        <v>113</v>
      </c>
      <c r="Q18" s="86"/>
      <c r="R18" s="89" t="str">
        <f t="shared" si="2"/>
        <v>2024 Validation</v>
      </c>
      <c r="T18" s="95" t="s">
        <v>33</v>
      </c>
      <c r="U18" s="86" t="s">
        <v>10</v>
      </c>
      <c r="V18" s="86" t="s">
        <v>22</v>
      </c>
      <c r="W18" s="87">
        <f>INDEX(rngCarbonTaxDeterministic,MATCH($C18,'Commodity inputs and calcs'!$U$33:$U$100,0),MATCH($T18,'Commodity inputs and calcs'!$W$32:$Y$32,0))</f>
        <v>0.1</v>
      </c>
      <c r="X18" s="87"/>
      <c r="Y18" s="86" t="s">
        <v>82</v>
      </c>
      <c r="Z18" s="88">
        <v>1</v>
      </c>
      <c r="AA18" s="137">
        <f t="shared" si="1"/>
        <v>43374</v>
      </c>
      <c r="AB18" s="137"/>
      <c r="AC18" s="86" t="s">
        <v>24</v>
      </c>
      <c r="AD18" s="86" t="s">
        <v>113</v>
      </c>
      <c r="AE18" s="86"/>
      <c r="AF18" s="89" t="str">
        <f t="shared" si="3"/>
        <v>2024 Validation</v>
      </c>
    </row>
    <row r="19" spans="1:32" x14ac:dyDescent="0.6">
      <c r="A19" s="82" t="str">
        <f>'Fuel adder inputs and calcs'!C16</f>
        <v>Coal</v>
      </c>
      <c r="B19" s="82" t="str">
        <f>'Fuel adder inputs and calcs'!D16</f>
        <v>ROI</v>
      </c>
      <c r="C19" s="82" t="str">
        <f>'Fuel adder inputs and calcs'!E16&amp;'Fuel adder inputs and calcs'!F16</f>
        <v>2019Q1</v>
      </c>
      <c r="D19" s="82" t="str">
        <f>B19&amp;IF(B19="",""," ")&amp;INDEX('Fixed inputs'!$D$93:$D$97,MATCH(A19,rngFuels,0))</f>
        <v>ROI Coal</v>
      </c>
      <c r="E19" s="59"/>
      <c r="G19" s="86" t="str">
        <f t="shared" si="4"/>
        <v>ROI Coal</v>
      </c>
      <c r="H19" s="86" t="s">
        <v>22</v>
      </c>
      <c r="I19" s="87">
        <f ca="1">INDEX(rngFuelPricesDeterministic,MATCH($C19,'Commodity inputs and calcs'!$N$33:$N$100,0),MATCH($A19,'Commodity inputs and calcs'!$O$32:$S$32,0))+'Fuel adder inputs and calcs'!Q16</f>
        <v>5.71064869932734</v>
      </c>
      <c r="J19" s="87"/>
      <c r="K19" s="86" t="s">
        <v>23</v>
      </c>
      <c r="L19" s="88">
        <v>1</v>
      </c>
      <c r="M19" s="137">
        <f>INDEX('Fixed inputs'!$G$8:$G$75,MATCH(C19,'Fixed inputs'!$D$8:$D$75,0))</f>
        <v>43466</v>
      </c>
      <c r="N19" s="137"/>
      <c r="O19" s="86" t="s">
        <v>24</v>
      </c>
      <c r="P19" s="86" t="s">
        <v>113</v>
      </c>
      <c r="Q19" s="86"/>
      <c r="R19" s="89" t="str">
        <f t="shared" si="2"/>
        <v>2024 Validation</v>
      </c>
      <c r="T19" s="95" t="s">
        <v>33</v>
      </c>
      <c r="U19" s="86" t="s">
        <v>10</v>
      </c>
      <c r="V19" s="86" t="s">
        <v>22</v>
      </c>
      <c r="W19" s="87">
        <f>INDEX(rngCarbonTaxDeterministic,MATCH($C19,'Commodity inputs and calcs'!$U$33:$U$100,0),MATCH($T19,'Commodity inputs and calcs'!$W$32:$Y$32,0))</f>
        <v>0.1</v>
      </c>
      <c r="X19" s="87"/>
      <c r="Y19" s="86" t="s">
        <v>82</v>
      </c>
      <c r="Z19" s="88">
        <v>1</v>
      </c>
      <c r="AA19" s="137">
        <f t="shared" si="1"/>
        <v>43466</v>
      </c>
      <c r="AB19" s="137"/>
      <c r="AC19" s="86" t="s">
        <v>24</v>
      </c>
      <c r="AD19" s="86" t="s">
        <v>113</v>
      </c>
      <c r="AE19" s="86"/>
      <c r="AF19" s="89" t="str">
        <f t="shared" si="3"/>
        <v>2024 Validation</v>
      </c>
    </row>
    <row r="20" spans="1:32" x14ac:dyDescent="0.6">
      <c r="A20" s="82" t="str">
        <f>'Fuel adder inputs and calcs'!C17</f>
        <v>Coal</v>
      </c>
      <c r="B20" s="82" t="str">
        <f>'Fuel adder inputs and calcs'!D17</f>
        <v>ROI</v>
      </c>
      <c r="C20" s="82" t="str">
        <f>'Fuel adder inputs and calcs'!E17&amp;'Fuel adder inputs and calcs'!F17</f>
        <v>2019Q2</v>
      </c>
      <c r="D20" s="82" t="str">
        <f>B20&amp;IF(B20="",""," ")&amp;INDEX('Fixed inputs'!$D$93:$D$97,MATCH(A20,rngFuels,0))</f>
        <v>ROI Coal</v>
      </c>
      <c r="E20" s="59"/>
      <c r="G20" s="86" t="str">
        <f t="shared" si="4"/>
        <v>ROI Coal</v>
      </c>
      <c r="H20" s="86" t="s">
        <v>22</v>
      </c>
      <c r="I20" s="87">
        <f ca="1">INDEX(rngFuelPricesDeterministic,MATCH($C20,'Commodity inputs and calcs'!$N$33:$N$100,0),MATCH($A20,'Commodity inputs and calcs'!$O$32:$S$32,0))+'Fuel adder inputs and calcs'!Q17</f>
        <v>5.71064869932734</v>
      </c>
      <c r="J20" s="87"/>
      <c r="K20" s="86" t="s">
        <v>23</v>
      </c>
      <c r="L20" s="88">
        <v>1</v>
      </c>
      <c r="M20" s="137">
        <f>INDEX('Fixed inputs'!$G$8:$G$75,MATCH(C20,'Fixed inputs'!$D$8:$D$75,0))</f>
        <v>43556</v>
      </c>
      <c r="N20" s="137"/>
      <c r="O20" s="86" t="s">
        <v>24</v>
      </c>
      <c r="P20" s="86" t="s">
        <v>113</v>
      </c>
      <c r="Q20" s="86"/>
      <c r="R20" s="89" t="str">
        <f t="shared" si="2"/>
        <v>2024 Validation</v>
      </c>
      <c r="T20" s="95" t="s">
        <v>33</v>
      </c>
      <c r="U20" s="86" t="s">
        <v>10</v>
      </c>
      <c r="V20" s="86" t="s">
        <v>22</v>
      </c>
      <c r="W20" s="87">
        <f>INDEX(rngCarbonTaxDeterministic,MATCH($C20,'Commodity inputs and calcs'!$U$33:$U$100,0),MATCH($T20,'Commodity inputs and calcs'!$W$32:$Y$32,0))</f>
        <v>0.1</v>
      </c>
      <c r="X20" s="87"/>
      <c r="Y20" s="86" t="s">
        <v>82</v>
      </c>
      <c r="Z20" s="88">
        <v>1</v>
      </c>
      <c r="AA20" s="137">
        <f t="shared" si="1"/>
        <v>43556</v>
      </c>
      <c r="AB20" s="137"/>
      <c r="AC20" s="86" t="s">
        <v>24</v>
      </c>
      <c r="AD20" s="86" t="s">
        <v>113</v>
      </c>
      <c r="AE20" s="86"/>
      <c r="AF20" s="89" t="str">
        <f t="shared" si="3"/>
        <v>2024 Validation</v>
      </c>
    </row>
    <row r="21" spans="1:32" x14ac:dyDescent="0.6">
      <c r="A21" s="82" t="str">
        <f>'Fuel adder inputs and calcs'!C18</f>
        <v>Coal</v>
      </c>
      <c r="B21" s="82" t="str">
        <f>'Fuel adder inputs and calcs'!D18</f>
        <v>ROI</v>
      </c>
      <c r="C21" s="82" t="str">
        <f>'Fuel adder inputs and calcs'!E18&amp;'Fuel adder inputs and calcs'!F18</f>
        <v>2019Q3</v>
      </c>
      <c r="D21" s="82" t="str">
        <f>B21&amp;IF(B21="",""," ")&amp;INDEX('Fixed inputs'!$D$93:$D$97,MATCH(A21,rngFuels,0))</f>
        <v>ROI Coal</v>
      </c>
      <c r="E21" s="59"/>
      <c r="G21" s="86" t="str">
        <f t="shared" si="4"/>
        <v>ROI Coal</v>
      </c>
      <c r="H21" s="86" t="s">
        <v>22</v>
      </c>
      <c r="I21" s="87">
        <f ca="1">INDEX(rngFuelPricesDeterministic,MATCH($C21,'Commodity inputs and calcs'!$N$33:$N$100,0),MATCH($A21,'Commodity inputs and calcs'!$O$32:$S$32,0))+'Fuel adder inputs and calcs'!Q18</f>
        <v>5.71064869932734</v>
      </c>
      <c r="J21" s="87"/>
      <c r="K21" s="86" t="s">
        <v>23</v>
      </c>
      <c r="L21" s="88">
        <v>1</v>
      </c>
      <c r="M21" s="137">
        <f>INDEX('Fixed inputs'!$G$8:$G$75,MATCH(C21,'Fixed inputs'!$D$8:$D$75,0))</f>
        <v>43647</v>
      </c>
      <c r="N21" s="137"/>
      <c r="O21" s="86" t="s">
        <v>24</v>
      </c>
      <c r="P21" s="86" t="s">
        <v>113</v>
      </c>
      <c r="Q21" s="86"/>
      <c r="R21" s="89" t="str">
        <f t="shared" si="2"/>
        <v>2024 Validation</v>
      </c>
      <c r="T21" s="95" t="s">
        <v>33</v>
      </c>
      <c r="U21" s="86" t="s">
        <v>10</v>
      </c>
      <c r="V21" s="86" t="s">
        <v>22</v>
      </c>
      <c r="W21" s="87">
        <f>INDEX(rngCarbonTaxDeterministic,MATCH($C21,'Commodity inputs and calcs'!$U$33:$U$100,0),MATCH($T21,'Commodity inputs and calcs'!$W$32:$Y$32,0))</f>
        <v>0.1</v>
      </c>
      <c r="X21" s="87"/>
      <c r="Y21" s="86" t="s">
        <v>82</v>
      </c>
      <c r="Z21" s="88">
        <v>1</v>
      </c>
      <c r="AA21" s="137">
        <f t="shared" si="1"/>
        <v>43647</v>
      </c>
      <c r="AB21" s="137"/>
      <c r="AC21" s="86" t="s">
        <v>24</v>
      </c>
      <c r="AD21" s="86" t="s">
        <v>113</v>
      </c>
      <c r="AE21" s="86"/>
      <c r="AF21" s="89" t="str">
        <f t="shared" si="3"/>
        <v>2024 Validation</v>
      </c>
    </row>
    <row r="22" spans="1:32" x14ac:dyDescent="0.6">
      <c r="A22" s="82" t="str">
        <f>'Fuel adder inputs and calcs'!C19</f>
        <v>Coal</v>
      </c>
      <c r="B22" s="82" t="str">
        <f>'Fuel adder inputs and calcs'!D19</f>
        <v>ROI</v>
      </c>
      <c r="C22" s="82" t="str">
        <f>'Fuel adder inputs and calcs'!E19&amp;'Fuel adder inputs and calcs'!F19</f>
        <v>2019Q4</v>
      </c>
      <c r="D22" s="82" t="str">
        <f>B22&amp;IF(B22="",""," ")&amp;INDEX('Fixed inputs'!$D$93:$D$97,MATCH(A22,rngFuels,0))</f>
        <v>ROI Coal</v>
      </c>
      <c r="E22" s="59"/>
      <c r="G22" s="86" t="str">
        <f t="shared" si="4"/>
        <v>ROI Coal</v>
      </c>
      <c r="H22" s="86" t="s">
        <v>22</v>
      </c>
      <c r="I22" s="87">
        <f ca="1">INDEX(rngFuelPricesDeterministic,MATCH($C22,'Commodity inputs and calcs'!$N$33:$N$100,0),MATCH($A22,'Commodity inputs and calcs'!$O$32:$S$32,0))+'Fuel adder inputs and calcs'!Q19</f>
        <v>5.71064869932734</v>
      </c>
      <c r="J22" s="87"/>
      <c r="K22" s="86" t="s">
        <v>23</v>
      </c>
      <c r="L22" s="88">
        <v>1</v>
      </c>
      <c r="M22" s="137">
        <f>INDEX('Fixed inputs'!$G$8:$G$75,MATCH(C22,'Fixed inputs'!$D$8:$D$75,0))</f>
        <v>43739</v>
      </c>
      <c r="N22" s="137"/>
      <c r="O22" s="86" t="s">
        <v>24</v>
      </c>
      <c r="P22" s="86" t="s">
        <v>113</v>
      </c>
      <c r="Q22" s="86"/>
      <c r="R22" s="89" t="str">
        <f t="shared" si="2"/>
        <v>2024 Validation</v>
      </c>
      <c r="T22" s="95" t="s">
        <v>33</v>
      </c>
      <c r="U22" s="86" t="s">
        <v>10</v>
      </c>
      <c r="V22" s="86" t="s">
        <v>22</v>
      </c>
      <c r="W22" s="87">
        <f>INDEX(rngCarbonTaxDeterministic,MATCH($C22,'Commodity inputs and calcs'!$U$33:$U$100,0),MATCH($T22,'Commodity inputs and calcs'!$W$32:$Y$32,0))</f>
        <v>0.1</v>
      </c>
      <c r="X22" s="87"/>
      <c r="Y22" s="86" t="s">
        <v>82</v>
      </c>
      <c r="Z22" s="88">
        <v>1</v>
      </c>
      <c r="AA22" s="137">
        <f t="shared" si="1"/>
        <v>43739</v>
      </c>
      <c r="AB22" s="137"/>
      <c r="AC22" s="86" t="s">
        <v>24</v>
      </c>
      <c r="AD22" s="86" t="s">
        <v>113</v>
      </c>
      <c r="AE22" s="86"/>
      <c r="AF22" s="89" t="str">
        <f t="shared" si="3"/>
        <v>2024 Validation</v>
      </c>
    </row>
    <row r="23" spans="1:32" x14ac:dyDescent="0.6">
      <c r="A23" s="82" t="str">
        <f>'Fuel adder inputs and calcs'!C20</f>
        <v>Coal</v>
      </c>
      <c r="B23" s="82" t="str">
        <f>'Fuel adder inputs and calcs'!D20</f>
        <v>ROI</v>
      </c>
      <c r="C23" s="82" t="str">
        <f>'Fuel adder inputs and calcs'!E20&amp;'Fuel adder inputs and calcs'!F20</f>
        <v>2020Q1</v>
      </c>
      <c r="D23" s="82" t="str">
        <f>B23&amp;IF(B23="",""," ")&amp;INDEX('Fixed inputs'!$D$93:$D$97,MATCH(A23,rngFuels,0))</f>
        <v>ROI Coal</v>
      </c>
      <c r="E23" s="59"/>
      <c r="G23" s="86" t="str">
        <f t="shared" si="4"/>
        <v>ROI Coal</v>
      </c>
      <c r="H23" s="86" t="s">
        <v>22</v>
      </c>
      <c r="I23" s="87">
        <f ca="1">INDEX(rngFuelPricesDeterministic,MATCH($C23,'Commodity inputs and calcs'!$N$33:$N$100,0),MATCH($A23,'Commodity inputs and calcs'!$O$32:$S$32,0))+'Fuel adder inputs and calcs'!Q20</f>
        <v>5.71064869932734</v>
      </c>
      <c r="J23" s="87"/>
      <c r="K23" s="86" t="s">
        <v>23</v>
      </c>
      <c r="L23" s="88">
        <v>1</v>
      </c>
      <c r="M23" s="137">
        <f>INDEX('Fixed inputs'!$G$8:$G$75,MATCH(C23,'Fixed inputs'!$D$8:$D$75,0))</f>
        <v>43831</v>
      </c>
      <c r="N23" s="137"/>
      <c r="O23" s="86" t="s">
        <v>24</v>
      </c>
      <c r="P23" s="86" t="s">
        <v>113</v>
      </c>
      <c r="Q23" s="86"/>
      <c r="R23" s="89" t="str">
        <f t="shared" si="2"/>
        <v>2024 Validation</v>
      </c>
      <c r="T23" s="95" t="s">
        <v>33</v>
      </c>
      <c r="U23" s="86" t="s">
        <v>10</v>
      </c>
      <c r="V23" s="86" t="s">
        <v>22</v>
      </c>
      <c r="W23" s="87">
        <f>INDEX(rngCarbonTaxDeterministic,MATCH($C23,'Commodity inputs and calcs'!$U$33:$U$100,0),MATCH($T23,'Commodity inputs and calcs'!$W$32:$Y$32,0))</f>
        <v>0.1</v>
      </c>
      <c r="X23" s="87"/>
      <c r="Y23" s="86" t="s">
        <v>82</v>
      </c>
      <c r="Z23" s="88">
        <v>1</v>
      </c>
      <c r="AA23" s="137">
        <f t="shared" si="1"/>
        <v>43831</v>
      </c>
      <c r="AB23" s="137"/>
      <c r="AC23" s="86" t="s">
        <v>24</v>
      </c>
      <c r="AD23" s="86" t="s">
        <v>113</v>
      </c>
      <c r="AE23" s="86"/>
      <c r="AF23" s="89" t="str">
        <f t="shared" si="3"/>
        <v>2024 Validation</v>
      </c>
    </row>
    <row r="24" spans="1:32" x14ac:dyDescent="0.6">
      <c r="A24" s="82" t="str">
        <f>'Fuel adder inputs and calcs'!C21</f>
        <v>Coal</v>
      </c>
      <c r="B24" s="82" t="str">
        <f>'Fuel adder inputs and calcs'!D21</f>
        <v>ROI</v>
      </c>
      <c r="C24" s="82" t="str">
        <f>'Fuel adder inputs and calcs'!E21&amp;'Fuel adder inputs and calcs'!F21</f>
        <v>2020Q2</v>
      </c>
      <c r="D24" s="82" t="str">
        <f>B24&amp;IF(B24="",""," ")&amp;INDEX('Fixed inputs'!$D$93:$D$97,MATCH(A24,rngFuels,0))</f>
        <v>ROI Coal</v>
      </c>
      <c r="E24" s="59"/>
      <c r="G24" s="86" t="str">
        <f t="shared" si="4"/>
        <v>ROI Coal</v>
      </c>
      <c r="H24" s="86" t="s">
        <v>22</v>
      </c>
      <c r="I24" s="87">
        <f ca="1">INDEX(rngFuelPricesDeterministic,MATCH($C24,'Commodity inputs and calcs'!$N$33:$N$100,0),MATCH($A24,'Commodity inputs and calcs'!$O$32:$S$32,0))+'Fuel adder inputs and calcs'!Q21</f>
        <v>5.71064869932734</v>
      </c>
      <c r="J24" s="87"/>
      <c r="K24" s="86" t="s">
        <v>23</v>
      </c>
      <c r="L24" s="88">
        <v>1</v>
      </c>
      <c r="M24" s="137">
        <f>INDEX('Fixed inputs'!$G$8:$G$75,MATCH(C24,'Fixed inputs'!$D$8:$D$75,0))</f>
        <v>43922</v>
      </c>
      <c r="N24" s="137"/>
      <c r="O24" s="86" t="s">
        <v>24</v>
      </c>
      <c r="P24" s="86" t="s">
        <v>113</v>
      </c>
      <c r="Q24" s="86"/>
      <c r="R24" s="89" t="str">
        <f t="shared" si="2"/>
        <v>2024 Validation</v>
      </c>
      <c r="T24" s="95" t="s">
        <v>33</v>
      </c>
      <c r="U24" s="86" t="s">
        <v>10</v>
      </c>
      <c r="V24" s="86" t="s">
        <v>22</v>
      </c>
      <c r="W24" s="87">
        <f>INDEX(rngCarbonTaxDeterministic,MATCH($C24,'Commodity inputs and calcs'!$U$33:$U$100,0),MATCH($T24,'Commodity inputs and calcs'!$W$32:$Y$32,0))</f>
        <v>0.1</v>
      </c>
      <c r="X24" s="87"/>
      <c r="Y24" s="86" t="s">
        <v>82</v>
      </c>
      <c r="Z24" s="88">
        <v>1</v>
      </c>
      <c r="AA24" s="137">
        <f t="shared" si="1"/>
        <v>43922</v>
      </c>
      <c r="AB24" s="137"/>
      <c r="AC24" s="86" t="s">
        <v>24</v>
      </c>
      <c r="AD24" s="86" t="s">
        <v>113</v>
      </c>
      <c r="AE24" s="86"/>
      <c r="AF24" s="89" t="str">
        <f t="shared" si="3"/>
        <v>2024 Validation</v>
      </c>
    </row>
    <row r="25" spans="1:32" x14ac:dyDescent="0.6">
      <c r="A25" s="82" t="str">
        <f>'Fuel adder inputs and calcs'!C22</f>
        <v>Coal</v>
      </c>
      <c r="B25" s="82" t="str">
        <f>'Fuel adder inputs and calcs'!D22</f>
        <v>ROI</v>
      </c>
      <c r="C25" s="82" t="str">
        <f>'Fuel adder inputs and calcs'!E22&amp;'Fuel adder inputs and calcs'!F22</f>
        <v>2020Q3</v>
      </c>
      <c r="D25" s="82" t="str">
        <f>B25&amp;IF(B25="",""," ")&amp;INDEX('Fixed inputs'!$D$93:$D$97,MATCH(A25,rngFuels,0))</f>
        <v>ROI Coal</v>
      </c>
      <c r="E25" s="59"/>
      <c r="G25" s="86" t="str">
        <f t="shared" si="4"/>
        <v>ROI Coal</v>
      </c>
      <c r="H25" s="86" t="s">
        <v>22</v>
      </c>
      <c r="I25" s="87">
        <f ca="1">INDEX(rngFuelPricesDeterministic,MATCH($C25,'Commodity inputs and calcs'!$N$33:$N$100,0),MATCH($A25,'Commodity inputs and calcs'!$O$32:$S$32,0))+'Fuel adder inputs and calcs'!Q22</f>
        <v>5.71064869932734</v>
      </c>
      <c r="J25" s="87"/>
      <c r="K25" s="86" t="s">
        <v>23</v>
      </c>
      <c r="L25" s="88">
        <v>1</v>
      </c>
      <c r="M25" s="137">
        <f>INDEX('Fixed inputs'!$G$8:$G$75,MATCH(C25,'Fixed inputs'!$D$8:$D$75,0))</f>
        <v>44013</v>
      </c>
      <c r="N25" s="137"/>
      <c r="O25" s="86" t="s">
        <v>24</v>
      </c>
      <c r="P25" s="86" t="s">
        <v>113</v>
      </c>
      <c r="Q25" s="86"/>
      <c r="R25" s="89" t="str">
        <f t="shared" si="2"/>
        <v>2024 Validation</v>
      </c>
      <c r="T25" s="95" t="s">
        <v>33</v>
      </c>
      <c r="U25" s="86" t="s">
        <v>10</v>
      </c>
      <c r="V25" s="86" t="s">
        <v>22</v>
      </c>
      <c r="W25" s="87">
        <f>INDEX(rngCarbonTaxDeterministic,MATCH($C25,'Commodity inputs and calcs'!$U$33:$U$100,0),MATCH($T25,'Commodity inputs and calcs'!$W$32:$Y$32,0))</f>
        <v>0.1</v>
      </c>
      <c r="X25" s="87"/>
      <c r="Y25" s="86" t="s">
        <v>82</v>
      </c>
      <c r="Z25" s="88">
        <v>1</v>
      </c>
      <c r="AA25" s="137">
        <f t="shared" si="1"/>
        <v>44013</v>
      </c>
      <c r="AB25" s="137"/>
      <c r="AC25" s="86" t="s">
        <v>24</v>
      </c>
      <c r="AD25" s="86" t="s">
        <v>113</v>
      </c>
      <c r="AE25" s="86"/>
      <c r="AF25" s="89" t="str">
        <f t="shared" si="3"/>
        <v>2024 Validation</v>
      </c>
    </row>
    <row r="26" spans="1:32" x14ac:dyDescent="0.6">
      <c r="A26" s="82" t="str">
        <f>'Fuel adder inputs and calcs'!C23</f>
        <v>Coal</v>
      </c>
      <c r="B26" s="82" t="str">
        <f>'Fuel adder inputs and calcs'!D23</f>
        <v>ROI</v>
      </c>
      <c r="C26" s="82" t="str">
        <f>'Fuel adder inputs and calcs'!E23&amp;'Fuel adder inputs and calcs'!F23</f>
        <v>2020Q4</v>
      </c>
      <c r="D26" s="82" t="str">
        <f>B26&amp;IF(B26="",""," ")&amp;INDEX('Fixed inputs'!$D$93:$D$97,MATCH(A26,rngFuels,0))</f>
        <v>ROI Coal</v>
      </c>
      <c r="E26" s="59"/>
      <c r="G26" s="86" t="str">
        <f t="shared" si="4"/>
        <v>ROI Coal</v>
      </c>
      <c r="H26" s="86" t="s">
        <v>22</v>
      </c>
      <c r="I26" s="87">
        <f ca="1">INDEX(rngFuelPricesDeterministic,MATCH($C26,'Commodity inputs and calcs'!$N$33:$N$100,0),MATCH($A26,'Commodity inputs and calcs'!$O$32:$S$32,0))+'Fuel adder inputs and calcs'!Q23</f>
        <v>5.71064869932734</v>
      </c>
      <c r="J26" s="87"/>
      <c r="K26" s="86" t="s">
        <v>23</v>
      </c>
      <c r="L26" s="88">
        <v>1</v>
      </c>
      <c r="M26" s="137">
        <f>INDEX('Fixed inputs'!$G$8:$G$75,MATCH(C26,'Fixed inputs'!$D$8:$D$75,0))</f>
        <v>44105</v>
      </c>
      <c r="N26" s="137"/>
      <c r="O26" s="86" t="s">
        <v>24</v>
      </c>
      <c r="P26" s="86" t="s">
        <v>113</v>
      </c>
      <c r="Q26" s="86"/>
      <c r="R26" s="89" t="str">
        <f t="shared" si="2"/>
        <v>2024 Validation</v>
      </c>
      <c r="T26" s="95" t="s">
        <v>33</v>
      </c>
      <c r="U26" s="86" t="s">
        <v>10</v>
      </c>
      <c r="V26" s="86" t="s">
        <v>22</v>
      </c>
      <c r="W26" s="87">
        <f>INDEX(rngCarbonTaxDeterministic,MATCH($C26,'Commodity inputs and calcs'!$U$33:$U$100,0),MATCH($T26,'Commodity inputs and calcs'!$W$32:$Y$32,0))</f>
        <v>0.1</v>
      </c>
      <c r="X26" s="87"/>
      <c r="Y26" s="86" t="s">
        <v>82</v>
      </c>
      <c r="Z26" s="88">
        <v>1</v>
      </c>
      <c r="AA26" s="137">
        <f t="shared" si="1"/>
        <v>44105</v>
      </c>
      <c r="AB26" s="137"/>
      <c r="AC26" s="86" t="s">
        <v>24</v>
      </c>
      <c r="AD26" s="86" t="s">
        <v>113</v>
      </c>
      <c r="AE26" s="86"/>
      <c r="AF26" s="89" t="str">
        <f t="shared" si="3"/>
        <v>2024 Validation</v>
      </c>
    </row>
    <row r="27" spans="1:32" x14ac:dyDescent="0.6">
      <c r="A27" s="82" t="str">
        <f>'Fuel adder inputs and calcs'!C24</f>
        <v>Coal</v>
      </c>
      <c r="B27" s="82" t="str">
        <f>'Fuel adder inputs and calcs'!D24</f>
        <v>ROI</v>
      </c>
      <c r="C27" s="82" t="str">
        <f>'Fuel adder inputs and calcs'!E24&amp;'Fuel adder inputs and calcs'!F24</f>
        <v>2021Q1</v>
      </c>
      <c r="D27" s="82" t="str">
        <f>B27&amp;IF(B27="",""," ")&amp;INDEX('Fixed inputs'!$D$93:$D$97,MATCH(A27,rngFuels,0))</f>
        <v>ROI Coal</v>
      </c>
      <c r="E27" s="59"/>
      <c r="G27" s="86" t="str">
        <f t="shared" si="4"/>
        <v>ROI Coal</v>
      </c>
      <c r="H27" s="86" t="s">
        <v>22</v>
      </c>
      <c r="I27" s="87">
        <f ca="1">INDEX(rngFuelPricesDeterministic,MATCH($C27,'Commodity inputs and calcs'!$N$33:$N$100,0),MATCH($A27,'Commodity inputs and calcs'!$O$32:$S$32,0))+'Fuel adder inputs and calcs'!Q24</f>
        <v>5.71064869932734</v>
      </c>
      <c r="J27" s="87"/>
      <c r="K27" s="86" t="s">
        <v>23</v>
      </c>
      <c r="L27" s="88">
        <v>1</v>
      </c>
      <c r="M27" s="137">
        <f>INDEX('Fixed inputs'!$G$8:$G$75,MATCH(C27,'Fixed inputs'!$D$8:$D$75,0))</f>
        <v>44197</v>
      </c>
      <c r="N27" s="137"/>
      <c r="O27" s="86" t="s">
        <v>24</v>
      </c>
      <c r="P27" s="86" t="s">
        <v>113</v>
      </c>
      <c r="Q27" s="86"/>
      <c r="R27" s="89" t="str">
        <f t="shared" si="2"/>
        <v>2024 Validation</v>
      </c>
      <c r="T27" s="95" t="s">
        <v>33</v>
      </c>
      <c r="U27" s="86" t="s">
        <v>10</v>
      </c>
      <c r="V27" s="86" t="s">
        <v>22</v>
      </c>
      <c r="W27" s="87">
        <f>INDEX(rngCarbonTaxDeterministic,MATCH($C27,'Commodity inputs and calcs'!$U$33:$U$100,0),MATCH($T27,'Commodity inputs and calcs'!$W$32:$Y$32,0))</f>
        <v>0.1</v>
      </c>
      <c r="X27" s="87"/>
      <c r="Y27" s="86" t="s">
        <v>82</v>
      </c>
      <c r="Z27" s="88">
        <v>1</v>
      </c>
      <c r="AA27" s="137">
        <f t="shared" si="1"/>
        <v>44197</v>
      </c>
      <c r="AB27" s="137"/>
      <c r="AC27" s="86" t="s">
        <v>24</v>
      </c>
      <c r="AD27" s="86" t="s">
        <v>113</v>
      </c>
      <c r="AE27" s="86"/>
      <c r="AF27" s="89" t="str">
        <f t="shared" si="3"/>
        <v>2024 Validation</v>
      </c>
    </row>
    <row r="28" spans="1:32" x14ac:dyDescent="0.6">
      <c r="A28" s="82" t="str">
        <f>'Fuel adder inputs and calcs'!C25</f>
        <v>Coal</v>
      </c>
      <c r="B28" s="82" t="str">
        <f>'Fuel adder inputs and calcs'!D25</f>
        <v>ROI</v>
      </c>
      <c r="C28" s="82" t="str">
        <f>'Fuel adder inputs and calcs'!E25&amp;'Fuel adder inputs and calcs'!F25</f>
        <v>2021Q2</v>
      </c>
      <c r="D28" s="82" t="str">
        <f>B28&amp;IF(B28="",""," ")&amp;INDEX('Fixed inputs'!$D$93:$D$97,MATCH(A28,rngFuels,0))</f>
        <v>ROI Coal</v>
      </c>
      <c r="E28" s="59"/>
      <c r="G28" s="86" t="str">
        <f t="shared" si="4"/>
        <v>ROI Coal</v>
      </c>
      <c r="H28" s="86" t="s">
        <v>22</v>
      </c>
      <c r="I28" s="87">
        <f ca="1">INDEX(rngFuelPricesDeterministic,MATCH($C28,'Commodity inputs and calcs'!$N$33:$N$100,0),MATCH($A28,'Commodity inputs and calcs'!$O$32:$S$32,0))+'Fuel adder inputs and calcs'!Q25</f>
        <v>5.71064869932734</v>
      </c>
      <c r="J28" s="87"/>
      <c r="K28" s="86" t="s">
        <v>23</v>
      </c>
      <c r="L28" s="88">
        <v>1</v>
      </c>
      <c r="M28" s="137">
        <f>INDEX('Fixed inputs'!$G$8:$G$75,MATCH(C28,'Fixed inputs'!$D$8:$D$75,0))</f>
        <v>44287</v>
      </c>
      <c r="N28" s="137"/>
      <c r="O28" s="86" t="s">
        <v>24</v>
      </c>
      <c r="P28" s="86" t="s">
        <v>113</v>
      </c>
      <c r="Q28" s="86"/>
      <c r="R28" s="89" t="str">
        <f t="shared" si="2"/>
        <v>2024 Validation</v>
      </c>
      <c r="T28" s="95" t="s">
        <v>33</v>
      </c>
      <c r="U28" s="86" t="s">
        <v>10</v>
      </c>
      <c r="V28" s="86" t="s">
        <v>22</v>
      </c>
      <c r="W28" s="87">
        <f>INDEX(rngCarbonTaxDeterministic,MATCH($C28,'Commodity inputs and calcs'!$U$33:$U$100,0),MATCH($T28,'Commodity inputs and calcs'!$W$32:$Y$32,0))</f>
        <v>0.1</v>
      </c>
      <c r="X28" s="87"/>
      <c r="Y28" s="86" t="s">
        <v>82</v>
      </c>
      <c r="Z28" s="88">
        <v>1</v>
      </c>
      <c r="AA28" s="137">
        <f t="shared" si="1"/>
        <v>44287</v>
      </c>
      <c r="AB28" s="137"/>
      <c r="AC28" s="86" t="s">
        <v>24</v>
      </c>
      <c r="AD28" s="86" t="s">
        <v>113</v>
      </c>
      <c r="AE28" s="86"/>
      <c r="AF28" s="89" t="str">
        <f t="shared" si="3"/>
        <v>2024 Validation</v>
      </c>
    </row>
    <row r="29" spans="1:32" x14ac:dyDescent="0.6">
      <c r="A29" s="82" t="str">
        <f>'Fuel adder inputs and calcs'!C26</f>
        <v>Coal</v>
      </c>
      <c r="B29" s="82" t="str">
        <f>'Fuel adder inputs and calcs'!D26</f>
        <v>ROI</v>
      </c>
      <c r="C29" s="82" t="str">
        <f>'Fuel adder inputs and calcs'!E26&amp;'Fuel adder inputs and calcs'!F26</f>
        <v>2021Q3</v>
      </c>
      <c r="D29" s="82" t="str">
        <f>B29&amp;IF(B29="",""," ")&amp;INDEX('Fixed inputs'!$D$93:$D$97,MATCH(A29,rngFuels,0))</f>
        <v>ROI Coal</v>
      </c>
      <c r="E29" s="59"/>
      <c r="G29" s="86" t="str">
        <f t="shared" si="4"/>
        <v>ROI Coal</v>
      </c>
      <c r="H29" s="86" t="s">
        <v>22</v>
      </c>
      <c r="I29" s="87">
        <f ca="1">INDEX(rngFuelPricesDeterministic,MATCH($C29,'Commodity inputs and calcs'!$N$33:$N$100,0),MATCH($A29,'Commodity inputs and calcs'!$O$32:$S$32,0))+'Fuel adder inputs and calcs'!Q26</f>
        <v>5.71064869932734</v>
      </c>
      <c r="J29" s="87"/>
      <c r="K29" s="86" t="s">
        <v>23</v>
      </c>
      <c r="L29" s="88">
        <v>1</v>
      </c>
      <c r="M29" s="137">
        <f>INDEX('Fixed inputs'!$G$8:$G$75,MATCH(C29,'Fixed inputs'!$D$8:$D$75,0))</f>
        <v>44378</v>
      </c>
      <c r="N29" s="137"/>
      <c r="O29" s="86" t="s">
        <v>24</v>
      </c>
      <c r="P29" s="86" t="s">
        <v>113</v>
      </c>
      <c r="Q29" s="86"/>
      <c r="R29" s="89" t="str">
        <f t="shared" si="2"/>
        <v>2024 Validation</v>
      </c>
      <c r="T29" s="95" t="s">
        <v>33</v>
      </c>
      <c r="U29" s="86" t="s">
        <v>10</v>
      </c>
      <c r="V29" s="86" t="s">
        <v>22</v>
      </c>
      <c r="W29" s="87">
        <f>INDEX(rngCarbonTaxDeterministic,MATCH($C29,'Commodity inputs and calcs'!$U$33:$U$100,0),MATCH($T29,'Commodity inputs and calcs'!$W$32:$Y$32,0))</f>
        <v>0.1</v>
      </c>
      <c r="X29" s="87"/>
      <c r="Y29" s="86" t="s">
        <v>82</v>
      </c>
      <c r="Z29" s="88">
        <v>1</v>
      </c>
      <c r="AA29" s="137">
        <f t="shared" si="1"/>
        <v>44378</v>
      </c>
      <c r="AB29" s="137"/>
      <c r="AC29" s="86" t="s">
        <v>24</v>
      </c>
      <c r="AD29" s="86" t="s">
        <v>113</v>
      </c>
      <c r="AE29" s="86"/>
      <c r="AF29" s="89" t="str">
        <f t="shared" si="3"/>
        <v>2024 Validation</v>
      </c>
    </row>
    <row r="30" spans="1:32" x14ac:dyDescent="0.6">
      <c r="A30" s="82" t="str">
        <f>'Fuel adder inputs and calcs'!C27</f>
        <v>Coal</v>
      </c>
      <c r="B30" s="82" t="str">
        <f>'Fuel adder inputs and calcs'!D27</f>
        <v>ROI</v>
      </c>
      <c r="C30" s="82" t="str">
        <f>'Fuel adder inputs and calcs'!E27&amp;'Fuel adder inputs and calcs'!F27</f>
        <v>2021Q4</v>
      </c>
      <c r="D30" s="82" t="str">
        <f>B30&amp;IF(B30="",""," ")&amp;INDEX('Fixed inputs'!$D$93:$D$97,MATCH(A30,rngFuels,0))</f>
        <v>ROI Coal</v>
      </c>
      <c r="E30" s="59"/>
      <c r="G30" s="86" t="str">
        <f t="shared" si="4"/>
        <v>ROI Coal</v>
      </c>
      <c r="H30" s="86" t="s">
        <v>22</v>
      </c>
      <c r="I30" s="87">
        <f ca="1">INDEX(rngFuelPricesDeterministic,MATCH($C30,'Commodity inputs and calcs'!$N$33:$N$100,0),MATCH($A30,'Commodity inputs and calcs'!$O$32:$S$32,0))+'Fuel adder inputs and calcs'!Q27</f>
        <v>5.71064869932734</v>
      </c>
      <c r="J30" s="87"/>
      <c r="K30" s="86" t="s">
        <v>23</v>
      </c>
      <c r="L30" s="88">
        <v>1</v>
      </c>
      <c r="M30" s="137">
        <f>INDEX('Fixed inputs'!$G$8:$G$75,MATCH(C30,'Fixed inputs'!$D$8:$D$75,0))</f>
        <v>44470</v>
      </c>
      <c r="N30" s="137"/>
      <c r="O30" s="86" t="s">
        <v>24</v>
      </c>
      <c r="P30" s="86" t="s">
        <v>113</v>
      </c>
      <c r="Q30" s="86"/>
      <c r="R30" s="89" t="str">
        <f t="shared" si="2"/>
        <v>2024 Validation</v>
      </c>
      <c r="T30" s="95" t="s">
        <v>33</v>
      </c>
      <c r="U30" s="86" t="s">
        <v>10</v>
      </c>
      <c r="V30" s="86" t="s">
        <v>22</v>
      </c>
      <c r="W30" s="87">
        <f>INDEX(rngCarbonTaxDeterministic,MATCH($C30,'Commodity inputs and calcs'!$U$33:$U$100,0),MATCH($T30,'Commodity inputs and calcs'!$W$32:$Y$32,0))</f>
        <v>0.1</v>
      </c>
      <c r="X30" s="87"/>
      <c r="Y30" s="86" t="s">
        <v>82</v>
      </c>
      <c r="Z30" s="88">
        <v>1</v>
      </c>
      <c r="AA30" s="137">
        <f t="shared" si="1"/>
        <v>44470</v>
      </c>
      <c r="AB30" s="137"/>
      <c r="AC30" s="86" t="s">
        <v>24</v>
      </c>
      <c r="AD30" s="86" t="s">
        <v>113</v>
      </c>
      <c r="AE30" s="86"/>
      <c r="AF30" s="89" t="str">
        <f t="shared" si="3"/>
        <v>2024 Validation</v>
      </c>
    </row>
    <row r="31" spans="1:32" x14ac:dyDescent="0.6">
      <c r="A31" s="82" t="str">
        <f>'Fuel adder inputs and calcs'!C28</f>
        <v>Coal</v>
      </c>
      <c r="B31" s="82" t="str">
        <f>'Fuel adder inputs and calcs'!D28</f>
        <v>ROI</v>
      </c>
      <c r="C31" s="82" t="str">
        <f>'Fuel adder inputs and calcs'!E28&amp;'Fuel adder inputs and calcs'!F28</f>
        <v>2022Q1</v>
      </c>
      <c r="D31" s="82" t="str">
        <f>B31&amp;IF(B31="",""," ")&amp;INDEX('Fixed inputs'!$D$93:$D$97,MATCH(A31,rngFuels,0))</f>
        <v>ROI Coal</v>
      </c>
      <c r="E31" s="59"/>
      <c r="G31" s="86" t="str">
        <f t="shared" si="4"/>
        <v>ROI Coal</v>
      </c>
      <c r="H31" s="86" t="s">
        <v>22</v>
      </c>
      <c r="I31" s="87">
        <f ca="1">INDEX(rngFuelPricesDeterministic,MATCH($C31,'Commodity inputs and calcs'!$N$33:$N$100,0),MATCH($A31,'Commodity inputs and calcs'!$O$32:$S$32,0))+'Fuel adder inputs and calcs'!Q28</f>
        <v>5.71064869932734</v>
      </c>
      <c r="J31" s="87"/>
      <c r="K31" s="86" t="s">
        <v>23</v>
      </c>
      <c r="L31" s="88">
        <v>1</v>
      </c>
      <c r="M31" s="137">
        <f>INDEX('Fixed inputs'!$G$8:$G$75,MATCH(C31,'Fixed inputs'!$D$8:$D$75,0))</f>
        <v>44562</v>
      </c>
      <c r="N31" s="137"/>
      <c r="O31" s="86" t="s">
        <v>24</v>
      </c>
      <c r="P31" s="86" t="s">
        <v>113</v>
      </c>
      <c r="Q31" s="86"/>
      <c r="R31" s="89" t="str">
        <f t="shared" si="2"/>
        <v>2024 Validation</v>
      </c>
      <c r="T31" s="95" t="s">
        <v>33</v>
      </c>
      <c r="U31" s="86" t="s">
        <v>10</v>
      </c>
      <c r="V31" s="86" t="s">
        <v>22</v>
      </c>
      <c r="W31" s="87">
        <f>INDEX(rngCarbonTaxDeterministic,MATCH($C31,'Commodity inputs and calcs'!$U$33:$U$100,0),MATCH($T31,'Commodity inputs and calcs'!$W$32:$Y$32,0))</f>
        <v>0.1</v>
      </c>
      <c r="X31" s="87"/>
      <c r="Y31" s="86" t="s">
        <v>82</v>
      </c>
      <c r="Z31" s="88">
        <v>1</v>
      </c>
      <c r="AA31" s="137">
        <f t="shared" si="1"/>
        <v>44562</v>
      </c>
      <c r="AB31" s="137"/>
      <c r="AC31" s="86" t="s">
        <v>24</v>
      </c>
      <c r="AD31" s="86" t="s">
        <v>113</v>
      </c>
      <c r="AE31" s="86"/>
      <c r="AF31" s="89" t="str">
        <f t="shared" si="3"/>
        <v>2024 Validation</v>
      </c>
    </row>
    <row r="32" spans="1:32" x14ac:dyDescent="0.6">
      <c r="A32" s="82" t="str">
        <f>'Fuel adder inputs and calcs'!C29</f>
        <v>Coal</v>
      </c>
      <c r="B32" s="82" t="str">
        <f>'Fuel adder inputs and calcs'!D29</f>
        <v>ROI</v>
      </c>
      <c r="C32" s="82" t="str">
        <f>'Fuel adder inputs and calcs'!E29&amp;'Fuel adder inputs and calcs'!F29</f>
        <v>2022Q2</v>
      </c>
      <c r="D32" s="82" t="str">
        <f>B32&amp;IF(B32="",""," ")&amp;INDEX('Fixed inputs'!$D$93:$D$97,MATCH(A32,rngFuels,0))</f>
        <v>ROI Coal</v>
      </c>
      <c r="E32" s="59"/>
      <c r="G32" s="86" t="str">
        <f t="shared" si="4"/>
        <v>ROI Coal</v>
      </c>
      <c r="H32" s="86" t="s">
        <v>22</v>
      </c>
      <c r="I32" s="87">
        <f ca="1">INDEX(rngFuelPricesDeterministic,MATCH($C32,'Commodity inputs and calcs'!$N$33:$N$100,0),MATCH($A32,'Commodity inputs and calcs'!$O$32:$S$32,0))+'Fuel adder inputs and calcs'!Q29</f>
        <v>5.71064869932734</v>
      </c>
      <c r="J32" s="87"/>
      <c r="K32" s="86" t="s">
        <v>23</v>
      </c>
      <c r="L32" s="88">
        <v>1</v>
      </c>
      <c r="M32" s="137">
        <f>INDEX('Fixed inputs'!$G$8:$G$75,MATCH(C32,'Fixed inputs'!$D$8:$D$75,0))</f>
        <v>44652</v>
      </c>
      <c r="N32" s="137"/>
      <c r="O32" s="86" t="s">
        <v>24</v>
      </c>
      <c r="P32" s="86" t="s">
        <v>113</v>
      </c>
      <c r="Q32" s="86"/>
      <c r="R32" s="89" t="str">
        <f t="shared" si="2"/>
        <v>2024 Validation</v>
      </c>
      <c r="T32" s="95" t="s">
        <v>33</v>
      </c>
      <c r="U32" s="86" t="s">
        <v>10</v>
      </c>
      <c r="V32" s="86" t="s">
        <v>22</v>
      </c>
      <c r="W32" s="87">
        <f>INDEX(rngCarbonTaxDeterministic,MATCH($C32,'Commodity inputs and calcs'!$U$33:$U$100,0),MATCH($T32,'Commodity inputs and calcs'!$W$32:$Y$32,0))</f>
        <v>0.1</v>
      </c>
      <c r="X32" s="87"/>
      <c r="Y32" s="86" t="s">
        <v>82</v>
      </c>
      <c r="Z32" s="88">
        <v>1</v>
      </c>
      <c r="AA32" s="137">
        <f t="shared" si="1"/>
        <v>44652</v>
      </c>
      <c r="AB32" s="137"/>
      <c r="AC32" s="86" t="s">
        <v>24</v>
      </c>
      <c r="AD32" s="86" t="s">
        <v>113</v>
      </c>
      <c r="AE32" s="86"/>
      <c r="AF32" s="89" t="str">
        <f t="shared" si="3"/>
        <v>2024 Validation</v>
      </c>
    </row>
    <row r="33" spans="1:32" x14ac:dyDescent="0.6">
      <c r="A33" s="82" t="str">
        <f>'Fuel adder inputs and calcs'!C30</f>
        <v>Coal</v>
      </c>
      <c r="B33" s="82" t="str">
        <f>'Fuel adder inputs and calcs'!D30</f>
        <v>ROI</v>
      </c>
      <c r="C33" s="82" t="str">
        <f>'Fuel adder inputs and calcs'!E30&amp;'Fuel adder inputs and calcs'!F30</f>
        <v>2022Q3</v>
      </c>
      <c r="D33" s="82" t="str">
        <f>B33&amp;IF(B33="",""," ")&amp;INDEX('Fixed inputs'!$D$93:$D$97,MATCH(A33,rngFuels,0))</f>
        <v>ROI Coal</v>
      </c>
      <c r="E33" s="59"/>
      <c r="G33" s="86" t="str">
        <f t="shared" si="4"/>
        <v>ROI Coal</v>
      </c>
      <c r="H33" s="86" t="s">
        <v>22</v>
      </c>
      <c r="I33" s="87">
        <f ca="1">INDEX(rngFuelPricesDeterministic,MATCH($C33,'Commodity inputs and calcs'!$N$33:$N$100,0),MATCH($A33,'Commodity inputs and calcs'!$O$32:$S$32,0))+'Fuel adder inputs and calcs'!Q30</f>
        <v>5.71064869932734</v>
      </c>
      <c r="J33" s="87"/>
      <c r="K33" s="86" t="s">
        <v>23</v>
      </c>
      <c r="L33" s="88">
        <v>1</v>
      </c>
      <c r="M33" s="137">
        <f>INDEX('Fixed inputs'!$G$8:$G$75,MATCH(C33,'Fixed inputs'!$D$8:$D$75,0))</f>
        <v>44743</v>
      </c>
      <c r="N33" s="137"/>
      <c r="O33" s="86" t="s">
        <v>24</v>
      </c>
      <c r="P33" s="86" t="s">
        <v>113</v>
      </c>
      <c r="Q33" s="86"/>
      <c r="R33" s="89" t="str">
        <f t="shared" si="2"/>
        <v>2024 Validation</v>
      </c>
      <c r="T33" s="95" t="s">
        <v>33</v>
      </c>
      <c r="U33" s="86" t="s">
        <v>10</v>
      </c>
      <c r="V33" s="86" t="s">
        <v>22</v>
      </c>
      <c r="W33" s="87">
        <f>INDEX(rngCarbonTaxDeterministic,MATCH($C33,'Commodity inputs and calcs'!$U$33:$U$100,0),MATCH($T33,'Commodity inputs and calcs'!$W$32:$Y$32,0))</f>
        <v>0.1</v>
      </c>
      <c r="X33" s="87"/>
      <c r="Y33" s="86" t="s">
        <v>82</v>
      </c>
      <c r="Z33" s="88">
        <v>1</v>
      </c>
      <c r="AA33" s="137">
        <f t="shared" si="1"/>
        <v>44743</v>
      </c>
      <c r="AB33" s="137"/>
      <c r="AC33" s="86" t="s">
        <v>24</v>
      </c>
      <c r="AD33" s="86" t="s">
        <v>113</v>
      </c>
      <c r="AE33" s="86"/>
      <c r="AF33" s="89" t="str">
        <f t="shared" si="3"/>
        <v>2024 Validation</v>
      </c>
    </row>
    <row r="34" spans="1:32" x14ac:dyDescent="0.6">
      <c r="A34" s="82" t="str">
        <f>'Fuel adder inputs and calcs'!C31</f>
        <v>Coal</v>
      </c>
      <c r="B34" s="82" t="str">
        <f>'Fuel adder inputs and calcs'!D31</f>
        <v>ROI</v>
      </c>
      <c r="C34" s="82" t="str">
        <f>'Fuel adder inputs and calcs'!E31&amp;'Fuel adder inputs and calcs'!F31</f>
        <v>2022Q4</v>
      </c>
      <c r="D34" s="82" t="str">
        <f>B34&amp;IF(B34="",""," ")&amp;INDEX('Fixed inputs'!$D$93:$D$97,MATCH(A34,rngFuels,0))</f>
        <v>ROI Coal</v>
      </c>
      <c r="E34" s="59"/>
      <c r="G34" s="86" t="str">
        <f t="shared" si="4"/>
        <v>ROI Coal</v>
      </c>
      <c r="H34" s="86" t="s">
        <v>22</v>
      </c>
      <c r="I34" s="87">
        <f ca="1">INDEX(rngFuelPricesDeterministic,MATCH($C34,'Commodity inputs and calcs'!$N$33:$N$100,0),MATCH($A34,'Commodity inputs and calcs'!$O$32:$S$32,0))+'Fuel adder inputs and calcs'!Q31</f>
        <v>5.71064869932734</v>
      </c>
      <c r="J34" s="87"/>
      <c r="K34" s="86" t="s">
        <v>23</v>
      </c>
      <c r="L34" s="88">
        <v>1</v>
      </c>
      <c r="M34" s="137">
        <f>INDEX('Fixed inputs'!$G$8:$G$75,MATCH(C34,'Fixed inputs'!$D$8:$D$75,0))</f>
        <v>44835</v>
      </c>
      <c r="N34" s="137"/>
      <c r="O34" s="86" t="s">
        <v>24</v>
      </c>
      <c r="P34" s="86" t="s">
        <v>113</v>
      </c>
      <c r="Q34" s="86"/>
      <c r="R34" s="89" t="str">
        <f t="shared" si="2"/>
        <v>2024 Validation</v>
      </c>
      <c r="T34" s="95" t="s">
        <v>33</v>
      </c>
      <c r="U34" s="86" t="s">
        <v>10</v>
      </c>
      <c r="V34" s="86" t="s">
        <v>22</v>
      </c>
      <c r="W34" s="87">
        <f>INDEX(rngCarbonTaxDeterministic,MATCH($C34,'Commodity inputs and calcs'!$U$33:$U$100,0),MATCH($T34,'Commodity inputs and calcs'!$W$32:$Y$32,0))</f>
        <v>0.1</v>
      </c>
      <c r="X34" s="87"/>
      <c r="Y34" s="86" t="s">
        <v>82</v>
      </c>
      <c r="Z34" s="88">
        <v>1</v>
      </c>
      <c r="AA34" s="137">
        <f t="shared" si="1"/>
        <v>44835</v>
      </c>
      <c r="AB34" s="137"/>
      <c r="AC34" s="86" t="s">
        <v>24</v>
      </c>
      <c r="AD34" s="86" t="s">
        <v>113</v>
      </c>
      <c r="AE34" s="86"/>
      <c r="AF34" s="89" t="str">
        <f t="shared" si="3"/>
        <v>2024 Validation</v>
      </c>
    </row>
    <row r="35" spans="1:32" x14ac:dyDescent="0.6">
      <c r="A35" s="82" t="str">
        <f>'Fuel adder inputs and calcs'!C32</f>
        <v>Coal</v>
      </c>
      <c r="B35" s="82" t="str">
        <f>'Fuel adder inputs and calcs'!D32</f>
        <v>ROI</v>
      </c>
      <c r="C35" s="82" t="str">
        <f>'Fuel adder inputs and calcs'!E32&amp;'Fuel adder inputs and calcs'!F32</f>
        <v>2023Q1</v>
      </c>
      <c r="D35" s="82" t="str">
        <f>B35&amp;IF(B35="",""," ")&amp;INDEX('Fixed inputs'!$D$93:$D$97,MATCH(A35,rngFuels,0))</f>
        <v>ROI Coal</v>
      </c>
      <c r="E35" s="59"/>
      <c r="G35" s="86" t="str">
        <f t="shared" si="4"/>
        <v>ROI Coal</v>
      </c>
      <c r="H35" s="86" t="s">
        <v>22</v>
      </c>
      <c r="I35" s="87">
        <f ca="1">INDEX(rngFuelPricesDeterministic,MATCH($C35,'Commodity inputs and calcs'!$N$33:$N$100,0),MATCH($A35,'Commodity inputs and calcs'!$O$32:$S$32,0))+'Fuel adder inputs and calcs'!Q32</f>
        <v>7.8390082743020413</v>
      </c>
      <c r="J35" s="87"/>
      <c r="K35" s="86" t="s">
        <v>23</v>
      </c>
      <c r="L35" s="88">
        <v>1</v>
      </c>
      <c r="M35" s="137">
        <f>INDEX('Fixed inputs'!$G$8:$G$75,MATCH(C35,'Fixed inputs'!$D$8:$D$75,0))</f>
        <v>44927</v>
      </c>
      <c r="N35" s="137"/>
      <c r="O35" s="86" t="s">
        <v>24</v>
      </c>
      <c r="P35" s="86" t="s">
        <v>113</v>
      </c>
      <c r="Q35" s="86"/>
      <c r="R35" s="89" t="str">
        <f t="shared" si="2"/>
        <v>2024 Validation</v>
      </c>
      <c r="T35" s="95" t="s">
        <v>33</v>
      </c>
      <c r="U35" s="86" t="s">
        <v>10</v>
      </c>
      <c r="V35" s="86" t="s">
        <v>22</v>
      </c>
      <c r="W35" s="87">
        <f>INDEX(rngCarbonTaxDeterministic,MATCH($C35,'Commodity inputs and calcs'!$U$33:$U$100,0),MATCH($T35,'Commodity inputs and calcs'!$W$32:$Y$32,0))</f>
        <v>0.1</v>
      </c>
      <c r="X35" s="87"/>
      <c r="Y35" s="86" t="s">
        <v>82</v>
      </c>
      <c r="Z35" s="88">
        <v>1</v>
      </c>
      <c r="AA35" s="137">
        <f t="shared" si="1"/>
        <v>44927</v>
      </c>
      <c r="AB35" s="137"/>
      <c r="AC35" s="86" t="s">
        <v>24</v>
      </c>
      <c r="AD35" s="86" t="s">
        <v>113</v>
      </c>
      <c r="AE35" s="86"/>
      <c r="AF35" s="89" t="str">
        <f t="shared" si="3"/>
        <v>2024 Validation</v>
      </c>
    </row>
    <row r="36" spans="1:32" x14ac:dyDescent="0.6">
      <c r="A36" s="82" t="str">
        <f>'Fuel adder inputs and calcs'!C33</f>
        <v>Coal</v>
      </c>
      <c r="B36" s="82" t="str">
        <f>'Fuel adder inputs and calcs'!D33</f>
        <v>ROI</v>
      </c>
      <c r="C36" s="82" t="str">
        <f>'Fuel adder inputs and calcs'!E33&amp;'Fuel adder inputs and calcs'!F33</f>
        <v>2023Q2</v>
      </c>
      <c r="D36" s="82" t="str">
        <f>B36&amp;IF(B36="",""," ")&amp;INDEX('Fixed inputs'!$D$93:$D$97,MATCH(A36,rngFuels,0))</f>
        <v>ROI Coal</v>
      </c>
      <c r="E36" s="59"/>
      <c r="G36" s="86" t="str">
        <f t="shared" si="4"/>
        <v>ROI Coal</v>
      </c>
      <c r="H36" s="86" t="s">
        <v>22</v>
      </c>
      <c r="I36" s="87">
        <f ca="1">INDEX(rngFuelPricesDeterministic,MATCH($C36,'Commodity inputs and calcs'!$N$33:$N$100,0),MATCH($A36,'Commodity inputs and calcs'!$O$32:$S$32,0))+'Fuel adder inputs and calcs'!Q33</f>
        <v>7.8390082743020413</v>
      </c>
      <c r="J36" s="87"/>
      <c r="K36" s="86" t="s">
        <v>23</v>
      </c>
      <c r="L36" s="88">
        <v>1</v>
      </c>
      <c r="M36" s="137">
        <f>INDEX('Fixed inputs'!$G$8:$G$75,MATCH(C36,'Fixed inputs'!$D$8:$D$75,0))</f>
        <v>45017</v>
      </c>
      <c r="N36" s="137"/>
      <c r="O36" s="86" t="s">
        <v>24</v>
      </c>
      <c r="P36" s="86" t="s">
        <v>113</v>
      </c>
      <c r="Q36" s="86"/>
      <c r="R36" s="89" t="str">
        <f t="shared" si="2"/>
        <v>2024 Validation</v>
      </c>
      <c r="T36" s="95" t="s">
        <v>33</v>
      </c>
      <c r="U36" s="86" t="s">
        <v>10</v>
      </c>
      <c r="V36" s="86" t="s">
        <v>22</v>
      </c>
      <c r="W36" s="87">
        <f>INDEX(rngCarbonTaxDeterministic,MATCH($C36,'Commodity inputs and calcs'!$U$33:$U$100,0),MATCH($T36,'Commodity inputs and calcs'!$W$32:$Y$32,0))</f>
        <v>0.1</v>
      </c>
      <c r="X36" s="87"/>
      <c r="Y36" s="86" t="s">
        <v>82</v>
      </c>
      <c r="Z36" s="88">
        <v>1</v>
      </c>
      <c r="AA36" s="137">
        <f t="shared" si="1"/>
        <v>45017</v>
      </c>
      <c r="AB36" s="137"/>
      <c r="AC36" s="86" t="s">
        <v>24</v>
      </c>
      <c r="AD36" s="86" t="s">
        <v>113</v>
      </c>
      <c r="AE36" s="86"/>
      <c r="AF36" s="89" t="str">
        <f t="shared" si="3"/>
        <v>2024 Validation</v>
      </c>
    </row>
    <row r="37" spans="1:32" x14ac:dyDescent="0.6">
      <c r="A37" s="82" t="str">
        <f>'Fuel adder inputs and calcs'!C34</f>
        <v>Coal</v>
      </c>
      <c r="B37" s="82" t="str">
        <f>'Fuel adder inputs and calcs'!D34</f>
        <v>ROI</v>
      </c>
      <c r="C37" s="82" t="str">
        <f>'Fuel adder inputs and calcs'!E34&amp;'Fuel adder inputs and calcs'!F34</f>
        <v>2023Q3</v>
      </c>
      <c r="D37" s="82" t="str">
        <f>B37&amp;IF(B37="",""," ")&amp;INDEX('Fixed inputs'!$D$93:$D$97,MATCH(A37,rngFuels,0))</f>
        <v>ROI Coal</v>
      </c>
      <c r="E37" s="59"/>
      <c r="G37" s="86" t="str">
        <f t="shared" si="4"/>
        <v>ROI Coal</v>
      </c>
      <c r="H37" s="86" t="s">
        <v>22</v>
      </c>
      <c r="I37" s="87">
        <f ca="1">INDEX(rngFuelPricesDeterministic,MATCH($C37,'Commodity inputs and calcs'!$N$33:$N$100,0),MATCH($A37,'Commodity inputs and calcs'!$O$32:$S$32,0))+'Fuel adder inputs and calcs'!Q34</f>
        <v>7.8390082743020413</v>
      </c>
      <c r="J37" s="87"/>
      <c r="K37" s="86" t="s">
        <v>23</v>
      </c>
      <c r="L37" s="88">
        <v>1</v>
      </c>
      <c r="M37" s="137">
        <f>INDEX('Fixed inputs'!$G$8:$G$75,MATCH(C37,'Fixed inputs'!$D$8:$D$75,0))</f>
        <v>45108</v>
      </c>
      <c r="N37" s="137"/>
      <c r="O37" s="86" t="s">
        <v>24</v>
      </c>
      <c r="P37" s="86" t="s">
        <v>113</v>
      </c>
      <c r="Q37" s="86"/>
      <c r="R37" s="89" t="str">
        <f t="shared" si="2"/>
        <v>2024 Validation</v>
      </c>
      <c r="T37" s="95" t="s">
        <v>33</v>
      </c>
      <c r="U37" s="86" t="s">
        <v>10</v>
      </c>
      <c r="V37" s="86" t="s">
        <v>22</v>
      </c>
      <c r="W37" s="87">
        <f>INDEX(rngCarbonTaxDeterministic,MATCH($C37,'Commodity inputs and calcs'!$U$33:$U$100,0),MATCH($T37,'Commodity inputs and calcs'!$W$32:$Y$32,0))</f>
        <v>0.1</v>
      </c>
      <c r="X37" s="87"/>
      <c r="Y37" s="86" t="s">
        <v>82</v>
      </c>
      <c r="Z37" s="88">
        <v>1</v>
      </c>
      <c r="AA37" s="137">
        <f t="shared" si="1"/>
        <v>45108</v>
      </c>
      <c r="AB37" s="137"/>
      <c r="AC37" s="86" t="s">
        <v>24</v>
      </c>
      <c r="AD37" s="86" t="s">
        <v>113</v>
      </c>
      <c r="AE37" s="86"/>
      <c r="AF37" s="89" t="str">
        <f t="shared" si="3"/>
        <v>2024 Validation</v>
      </c>
    </row>
    <row r="38" spans="1:32" x14ac:dyDescent="0.6">
      <c r="A38" s="82" t="str">
        <f>'Fuel adder inputs and calcs'!C35</f>
        <v>Coal</v>
      </c>
      <c r="B38" s="82" t="str">
        <f>'Fuel adder inputs and calcs'!D35</f>
        <v>ROI</v>
      </c>
      <c r="C38" s="82" t="str">
        <f>'Fuel adder inputs and calcs'!E35&amp;'Fuel adder inputs and calcs'!F35</f>
        <v>2023Q4</v>
      </c>
      <c r="D38" s="82" t="str">
        <f>B38&amp;IF(B38="",""," ")&amp;INDEX('Fixed inputs'!$D$93:$D$97,MATCH(A38,rngFuels,0))</f>
        <v>ROI Coal</v>
      </c>
      <c r="E38" s="59"/>
      <c r="G38" s="86" t="str">
        <f t="shared" si="4"/>
        <v>ROI Coal</v>
      </c>
      <c r="H38" s="86" t="s">
        <v>22</v>
      </c>
      <c r="I38" s="87">
        <f ca="1">INDEX(rngFuelPricesDeterministic,MATCH($C38,'Commodity inputs and calcs'!$N$33:$N$100,0),MATCH($A38,'Commodity inputs and calcs'!$O$32:$S$32,0))+'Fuel adder inputs and calcs'!Q35</f>
        <v>7.8390082743020413</v>
      </c>
      <c r="J38" s="87"/>
      <c r="K38" s="86" t="s">
        <v>23</v>
      </c>
      <c r="L38" s="88">
        <v>1</v>
      </c>
      <c r="M38" s="137">
        <f>INDEX('Fixed inputs'!$G$8:$G$75,MATCH(C38,'Fixed inputs'!$D$8:$D$75,0))</f>
        <v>45200</v>
      </c>
      <c r="N38" s="137"/>
      <c r="O38" s="86" t="s">
        <v>24</v>
      </c>
      <c r="P38" s="86" t="s">
        <v>113</v>
      </c>
      <c r="Q38" s="86"/>
      <c r="R38" s="89" t="str">
        <f t="shared" si="2"/>
        <v>2024 Validation</v>
      </c>
      <c r="T38" s="95" t="s">
        <v>33</v>
      </c>
      <c r="U38" s="86" t="s">
        <v>10</v>
      </c>
      <c r="V38" s="86" t="s">
        <v>22</v>
      </c>
      <c r="W38" s="87">
        <f>INDEX(rngCarbonTaxDeterministic,MATCH($C38,'Commodity inputs and calcs'!$U$33:$U$100,0),MATCH($T38,'Commodity inputs and calcs'!$W$32:$Y$32,0))</f>
        <v>0.1</v>
      </c>
      <c r="X38" s="87"/>
      <c r="Y38" s="86" t="s">
        <v>82</v>
      </c>
      <c r="Z38" s="88">
        <v>1</v>
      </c>
      <c r="AA38" s="137">
        <f t="shared" si="1"/>
        <v>45200</v>
      </c>
      <c r="AB38" s="137"/>
      <c r="AC38" s="86" t="s">
        <v>24</v>
      </c>
      <c r="AD38" s="86" t="s">
        <v>113</v>
      </c>
      <c r="AE38" s="86"/>
      <c r="AF38" s="89" t="str">
        <f t="shared" si="3"/>
        <v>2024 Validation</v>
      </c>
    </row>
    <row r="39" spans="1:32" x14ac:dyDescent="0.6">
      <c r="A39" s="82" t="str">
        <f>'Fuel adder inputs and calcs'!C36</f>
        <v>Coal</v>
      </c>
      <c r="B39" s="82" t="str">
        <f>'Fuel adder inputs and calcs'!D36</f>
        <v>ROI</v>
      </c>
      <c r="C39" s="82" t="str">
        <f>'Fuel adder inputs and calcs'!E36&amp;'Fuel adder inputs and calcs'!F36</f>
        <v>2024Q1</v>
      </c>
      <c r="D39" s="82" t="str">
        <f>B39&amp;IF(B39="",""," ")&amp;INDEX('Fixed inputs'!$D$93:$D$97,MATCH(A39,rngFuels,0))</f>
        <v>ROI Coal</v>
      </c>
      <c r="E39" s="59"/>
      <c r="G39" s="86" t="str">
        <f t="shared" ref="G39:G61" si="5">D39</f>
        <v>ROI Coal</v>
      </c>
      <c r="H39" s="86" t="s">
        <v>22</v>
      </c>
      <c r="I39" s="87">
        <f ca="1">INDEX(rngFuelPricesDeterministic,MATCH($C39,'Commodity inputs and calcs'!$N$33:$N$100,0),MATCH($A39,'Commodity inputs and calcs'!$O$32:$S$32,0))+'Fuel adder inputs and calcs'!Q36</f>
        <v>7.8390082743020413</v>
      </c>
      <c r="J39" s="87"/>
      <c r="K39" s="86" t="s">
        <v>23</v>
      </c>
      <c r="L39" s="88">
        <v>1</v>
      </c>
      <c r="M39" s="137">
        <f>INDEX('Fixed inputs'!$G$8:$G$75,MATCH(C39,'Fixed inputs'!$D$8:$D$75,0))</f>
        <v>45292</v>
      </c>
      <c r="N39" s="137"/>
      <c r="O39" s="86" t="s">
        <v>24</v>
      </c>
      <c r="P39" s="86" t="s">
        <v>113</v>
      </c>
      <c r="Q39" s="86"/>
      <c r="R39" s="89" t="str">
        <f t="shared" si="2"/>
        <v>2024 Validation</v>
      </c>
      <c r="T39" s="95" t="s">
        <v>33</v>
      </c>
      <c r="U39" s="86" t="s">
        <v>10</v>
      </c>
      <c r="V39" s="86" t="s">
        <v>22</v>
      </c>
      <c r="W39" s="87">
        <f>INDEX(rngCarbonTaxDeterministic,MATCH($C39,'Commodity inputs and calcs'!$U$33:$U$100,0),MATCH($T39,'Commodity inputs and calcs'!$W$32:$Y$32,0))</f>
        <v>0.1</v>
      </c>
      <c r="X39" s="87"/>
      <c r="Y39" s="86" t="s">
        <v>82</v>
      </c>
      <c r="Z39" s="88">
        <v>1</v>
      </c>
      <c r="AA39" s="137">
        <f t="shared" ref="AA39:AA78" si="6">M39</f>
        <v>45292</v>
      </c>
      <c r="AB39" s="137"/>
      <c r="AC39" s="86" t="s">
        <v>24</v>
      </c>
      <c r="AD39" s="86" t="s">
        <v>113</v>
      </c>
      <c r="AE39" s="86"/>
      <c r="AF39" s="89" t="str">
        <f t="shared" si="3"/>
        <v>2024 Validation</v>
      </c>
    </row>
    <row r="40" spans="1:32" x14ac:dyDescent="0.6">
      <c r="A40" s="82" t="str">
        <f>'Fuel adder inputs and calcs'!C37</f>
        <v>Coal</v>
      </c>
      <c r="B40" s="82" t="str">
        <f>'Fuel adder inputs and calcs'!D37</f>
        <v>ROI</v>
      </c>
      <c r="C40" s="82" t="str">
        <f>'Fuel adder inputs and calcs'!E37&amp;'Fuel adder inputs and calcs'!F37</f>
        <v>2024Q2</v>
      </c>
      <c r="D40" s="82" t="str">
        <f>B40&amp;IF(B40="",""," ")&amp;INDEX('Fixed inputs'!$D$93:$D$97,MATCH(A40,rngFuels,0))</f>
        <v>ROI Coal</v>
      </c>
      <c r="E40" s="59"/>
      <c r="G40" s="86" t="str">
        <f t="shared" si="5"/>
        <v>ROI Coal</v>
      </c>
      <c r="H40" s="86" t="s">
        <v>22</v>
      </c>
      <c r="I40" s="87">
        <f ca="1">INDEX(rngFuelPricesDeterministic,MATCH($C40,'Commodity inputs and calcs'!$N$33:$N$100,0),MATCH($A40,'Commodity inputs and calcs'!$O$32:$S$32,0))+'Fuel adder inputs and calcs'!Q37</f>
        <v>7.8390082743020413</v>
      </c>
      <c r="J40" s="87"/>
      <c r="K40" s="86" t="s">
        <v>23</v>
      </c>
      <c r="L40" s="88">
        <v>1</v>
      </c>
      <c r="M40" s="137">
        <f>INDEX('Fixed inputs'!$G$8:$G$75,MATCH(C40,'Fixed inputs'!$D$8:$D$75,0))</f>
        <v>45383</v>
      </c>
      <c r="N40" s="137"/>
      <c r="O40" s="86" t="s">
        <v>24</v>
      </c>
      <c r="P40" s="86" t="s">
        <v>113</v>
      </c>
      <c r="Q40" s="86"/>
      <c r="R40" s="89" t="str">
        <f t="shared" si="2"/>
        <v>2024 Validation</v>
      </c>
      <c r="T40" s="95" t="s">
        <v>33</v>
      </c>
      <c r="U40" s="86" t="s">
        <v>10</v>
      </c>
      <c r="V40" s="86" t="s">
        <v>22</v>
      </c>
      <c r="W40" s="87">
        <f>INDEX(rngCarbonTaxDeterministic,MATCH($C40,'Commodity inputs and calcs'!$U$33:$U$100,0),MATCH($T40,'Commodity inputs and calcs'!$W$32:$Y$32,0))</f>
        <v>0.1</v>
      </c>
      <c r="X40" s="87"/>
      <c r="Y40" s="86" t="s">
        <v>82</v>
      </c>
      <c r="Z40" s="88">
        <v>1</v>
      </c>
      <c r="AA40" s="137">
        <f t="shared" si="6"/>
        <v>45383</v>
      </c>
      <c r="AB40" s="137"/>
      <c r="AC40" s="86" t="s">
        <v>24</v>
      </c>
      <c r="AD40" s="86" t="s">
        <v>113</v>
      </c>
      <c r="AE40" s="86"/>
      <c r="AF40" s="89" t="str">
        <f t="shared" si="3"/>
        <v>2024 Validation</v>
      </c>
    </row>
    <row r="41" spans="1:32" x14ac:dyDescent="0.6">
      <c r="A41" s="82" t="str">
        <f>'Fuel adder inputs and calcs'!C38</f>
        <v>Coal</v>
      </c>
      <c r="B41" s="82" t="str">
        <f>'Fuel adder inputs and calcs'!D38</f>
        <v>ROI</v>
      </c>
      <c r="C41" s="82" t="str">
        <f>'Fuel adder inputs and calcs'!E38&amp;'Fuel adder inputs and calcs'!F38</f>
        <v>2024Q3</v>
      </c>
      <c r="D41" s="82" t="str">
        <f>B41&amp;IF(B41="",""," ")&amp;INDEX('Fixed inputs'!$D$93:$D$97,MATCH(A41,rngFuels,0))</f>
        <v>ROI Coal</v>
      </c>
      <c r="E41" s="59"/>
      <c r="G41" s="86" t="str">
        <f t="shared" si="5"/>
        <v>ROI Coal</v>
      </c>
      <c r="H41" s="86" t="s">
        <v>22</v>
      </c>
      <c r="I41" s="87">
        <f ca="1">INDEX(rngFuelPricesDeterministic,MATCH($C41,'Commodity inputs and calcs'!$N$33:$N$100,0),MATCH($A41,'Commodity inputs and calcs'!$O$32:$S$32,0))+'Fuel adder inputs and calcs'!Q38</f>
        <v>7.8390082743020413</v>
      </c>
      <c r="J41" s="87"/>
      <c r="K41" s="86" t="s">
        <v>23</v>
      </c>
      <c r="L41" s="88">
        <v>1</v>
      </c>
      <c r="M41" s="137">
        <f>INDEX('Fixed inputs'!$G$8:$G$75,MATCH(C41,'Fixed inputs'!$D$8:$D$75,0))</f>
        <v>45474</v>
      </c>
      <c r="N41" s="137"/>
      <c r="O41" s="86" t="s">
        <v>24</v>
      </c>
      <c r="P41" s="86" t="s">
        <v>113</v>
      </c>
      <c r="Q41" s="86"/>
      <c r="R41" s="89" t="str">
        <f t="shared" si="2"/>
        <v>2024 Validation</v>
      </c>
      <c r="T41" s="95" t="s">
        <v>33</v>
      </c>
      <c r="U41" s="86" t="s">
        <v>10</v>
      </c>
      <c r="V41" s="86" t="s">
        <v>22</v>
      </c>
      <c r="W41" s="87">
        <f>INDEX(rngCarbonTaxDeterministic,MATCH($C41,'Commodity inputs and calcs'!$U$33:$U$100,0),MATCH($T41,'Commodity inputs and calcs'!$W$32:$Y$32,0))</f>
        <v>0.1</v>
      </c>
      <c r="X41" s="87"/>
      <c r="Y41" s="86" t="s">
        <v>82</v>
      </c>
      <c r="Z41" s="88">
        <v>1</v>
      </c>
      <c r="AA41" s="137">
        <f t="shared" si="6"/>
        <v>45474</v>
      </c>
      <c r="AB41" s="137"/>
      <c r="AC41" s="86" t="s">
        <v>24</v>
      </c>
      <c r="AD41" s="86" t="s">
        <v>113</v>
      </c>
      <c r="AE41" s="86"/>
      <c r="AF41" s="89" t="str">
        <f t="shared" si="3"/>
        <v>2024 Validation</v>
      </c>
    </row>
    <row r="42" spans="1:32" x14ac:dyDescent="0.6">
      <c r="A42" s="82" t="str">
        <f>'Fuel adder inputs and calcs'!C39</f>
        <v>Coal</v>
      </c>
      <c r="B42" s="82" t="str">
        <f>'Fuel adder inputs and calcs'!D39</f>
        <v>ROI</v>
      </c>
      <c r="C42" s="82" t="str">
        <f>'Fuel adder inputs and calcs'!E39&amp;'Fuel adder inputs and calcs'!F39</f>
        <v>2024Q4</v>
      </c>
      <c r="D42" s="82" t="str">
        <f>B42&amp;IF(B42="",""," ")&amp;INDEX('Fixed inputs'!$D$93:$D$97,MATCH(A42,rngFuels,0))</f>
        <v>ROI Coal</v>
      </c>
      <c r="E42" s="59"/>
      <c r="G42" s="86" t="str">
        <f t="shared" si="5"/>
        <v>ROI Coal</v>
      </c>
      <c r="H42" s="86" t="s">
        <v>22</v>
      </c>
      <c r="I42" s="87">
        <f ca="1">INDEX(rngFuelPricesDeterministic,MATCH($C42,'Commodity inputs and calcs'!$N$33:$N$100,0),MATCH($A42,'Commodity inputs and calcs'!$O$32:$S$32,0))+'Fuel adder inputs and calcs'!Q39</f>
        <v>7.8390082743020413</v>
      </c>
      <c r="J42" s="87"/>
      <c r="K42" s="86" t="s">
        <v>23</v>
      </c>
      <c r="L42" s="88">
        <v>1</v>
      </c>
      <c r="M42" s="137">
        <f>INDEX('Fixed inputs'!$G$8:$G$75,MATCH(C42,'Fixed inputs'!$D$8:$D$75,0))</f>
        <v>45566</v>
      </c>
      <c r="N42" s="137"/>
      <c r="O42" s="86" t="s">
        <v>24</v>
      </c>
      <c r="P42" s="86" t="s">
        <v>113</v>
      </c>
      <c r="Q42" s="86"/>
      <c r="R42" s="89" t="str">
        <f t="shared" si="2"/>
        <v>2024 Validation</v>
      </c>
      <c r="T42" s="95" t="s">
        <v>33</v>
      </c>
      <c r="U42" s="86" t="s">
        <v>10</v>
      </c>
      <c r="V42" s="86" t="s">
        <v>22</v>
      </c>
      <c r="W42" s="87">
        <f>INDEX(rngCarbonTaxDeterministic,MATCH($C42,'Commodity inputs and calcs'!$U$33:$U$100,0),MATCH($T42,'Commodity inputs and calcs'!$W$32:$Y$32,0))</f>
        <v>0.1</v>
      </c>
      <c r="X42" s="87"/>
      <c r="Y42" s="86" t="s">
        <v>82</v>
      </c>
      <c r="Z42" s="88">
        <v>1</v>
      </c>
      <c r="AA42" s="137">
        <f t="shared" si="6"/>
        <v>45566</v>
      </c>
      <c r="AB42" s="137"/>
      <c r="AC42" s="86" t="s">
        <v>24</v>
      </c>
      <c r="AD42" s="86" t="s">
        <v>113</v>
      </c>
      <c r="AE42" s="86"/>
      <c r="AF42" s="89" t="str">
        <f t="shared" si="3"/>
        <v>2024 Validation</v>
      </c>
    </row>
    <row r="43" spans="1:32" x14ac:dyDescent="0.6">
      <c r="A43" s="82" t="str">
        <f>'Fuel adder inputs and calcs'!C40</f>
        <v>Coal</v>
      </c>
      <c r="B43" s="82" t="str">
        <f>'Fuel adder inputs and calcs'!D40</f>
        <v>ROI</v>
      </c>
      <c r="C43" s="82" t="str">
        <f>'Fuel adder inputs and calcs'!E40&amp;'Fuel adder inputs and calcs'!F40</f>
        <v>2025Q1</v>
      </c>
      <c r="D43" s="82" t="str">
        <f>B43&amp;IF(B43="",""," ")&amp;INDEX('Fixed inputs'!$D$93:$D$97,MATCH(A43,rngFuels,0))</f>
        <v>ROI Coal</v>
      </c>
      <c r="E43" s="59"/>
      <c r="G43" s="86" t="str">
        <f t="shared" si="5"/>
        <v>ROI Coal</v>
      </c>
      <c r="H43" s="86" t="s">
        <v>22</v>
      </c>
      <c r="I43" s="87">
        <f ca="1">INDEX(rngFuelPricesDeterministic,MATCH($C43,'Commodity inputs and calcs'!$N$33:$N$100,0),MATCH($A43,'Commodity inputs and calcs'!$O$32:$S$32,0))+'Fuel adder inputs and calcs'!Q40</f>
        <v>7.8390082743020413</v>
      </c>
      <c r="J43" s="87"/>
      <c r="K43" s="86" t="s">
        <v>23</v>
      </c>
      <c r="L43" s="88">
        <v>1</v>
      </c>
      <c r="M43" s="137">
        <f>INDEX('Fixed inputs'!$G$8:$G$75,MATCH(C43,'Fixed inputs'!$D$8:$D$75,0))</f>
        <v>45658</v>
      </c>
      <c r="N43" s="137"/>
      <c r="O43" s="86" t="s">
        <v>24</v>
      </c>
      <c r="P43" s="86" t="s">
        <v>113</v>
      </c>
      <c r="Q43" s="86"/>
      <c r="R43" s="89" t="str">
        <f t="shared" si="2"/>
        <v>2024 Validation</v>
      </c>
      <c r="T43" s="95" t="s">
        <v>33</v>
      </c>
      <c r="U43" s="86" t="s">
        <v>10</v>
      </c>
      <c r="V43" s="86" t="s">
        <v>22</v>
      </c>
      <c r="W43" s="87">
        <f>INDEX(rngCarbonTaxDeterministic,MATCH($C43,'Commodity inputs and calcs'!$U$33:$U$100,0),MATCH($T43,'Commodity inputs and calcs'!$W$32:$Y$32,0))</f>
        <v>0.1</v>
      </c>
      <c r="X43" s="87"/>
      <c r="Y43" s="86" t="s">
        <v>82</v>
      </c>
      <c r="Z43" s="88">
        <v>1</v>
      </c>
      <c r="AA43" s="137">
        <f t="shared" si="6"/>
        <v>45658</v>
      </c>
      <c r="AB43" s="137"/>
      <c r="AC43" s="86" t="s">
        <v>24</v>
      </c>
      <c r="AD43" s="86" t="s">
        <v>113</v>
      </c>
      <c r="AE43" s="86"/>
      <c r="AF43" s="89" t="str">
        <f t="shared" si="3"/>
        <v>2024 Validation</v>
      </c>
    </row>
    <row r="44" spans="1:32" x14ac:dyDescent="0.6">
      <c r="A44" s="82" t="str">
        <f>'Fuel adder inputs and calcs'!C41</f>
        <v>Coal</v>
      </c>
      <c r="B44" s="82" t="str">
        <f>'Fuel adder inputs and calcs'!D41</f>
        <v>ROI</v>
      </c>
      <c r="C44" s="82" t="str">
        <f>'Fuel adder inputs and calcs'!E41&amp;'Fuel adder inputs and calcs'!F41</f>
        <v>2025Q2</v>
      </c>
      <c r="D44" s="82" t="str">
        <f>B44&amp;IF(B44="",""," ")&amp;INDEX('Fixed inputs'!$D$93:$D$97,MATCH(A44,rngFuels,0))</f>
        <v>ROI Coal</v>
      </c>
      <c r="E44" s="59"/>
      <c r="G44" s="86" t="str">
        <f t="shared" si="5"/>
        <v>ROI Coal</v>
      </c>
      <c r="H44" s="86" t="s">
        <v>22</v>
      </c>
      <c r="I44" s="87">
        <f ca="1">INDEX(rngFuelPricesDeterministic,MATCH($C44,'Commodity inputs and calcs'!$N$33:$N$100,0),MATCH($A44,'Commodity inputs and calcs'!$O$32:$S$32,0))+'Fuel adder inputs and calcs'!Q41</f>
        <v>7.8390082743020413</v>
      </c>
      <c r="J44" s="87"/>
      <c r="K44" s="86" t="s">
        <v>23</v>
      </c>
      <c r="L44" s="88">
        <v>1</v>
      </c>
      <c r="M44" s="137">
        <f>INDEX('Fixed inputs'!$G$8:$G$75,MATCH(C44,'Fixed inputs'!$D$8:$D$75,0))</f>
        <v>45748</v>
      </c>
      <c r="N44" s="137"/>
      <c r="O44" s="86" t="s">
        <v>24</v>
      </c>
      <c r="P44" s="86" t="s">
        <v>113</v>
      </c>
      <c r="Q44" s="86"/>
      <c r="R44" s="89" t="str">
        <f t="shared" si="2"/>
        <v>2024 Validation</v>
      </c>
      <c r="T44" s="95" t="s">
        <v>33</v>
      </c>
      <c r="U44" s="86" t="s">
        <v>10</v>
      </c>
      <c r="V44" s="86" t="s">
        <v>22</v>
      </c>
      <c r="W44" s="87">
        <f>INDEX(rngCarbonTaxDeterministic,MATCH($C44,'Commodity inputs and calcs'!$U$33:$U$100,0),MATCH($T44,'Commodity inputs and calcs'!$W$32:$Y$32,0))</f>
        <v>0.1</v>
      </c>
      <c r="X44" s="87"/>
      <c r="Y44" s="86" t="s">
        <v>82</v>
      </c>
      <c r="Z44" s="88">
        <v>1</v>
      </c>
      <c r="AA44" s="137">
        <f t="shared" si="6"/>
        <v>45748</v>
      </c>
      <c r="AB44" s="137"/>
      <c r="AC44" s="86" t="s">
        <v>24</v>
      </c>
      <c r="AD44" s="86" t="s">
        <v>113</v>
      </c>
      <c r="AE44" s="86"/>
      <c r="AF44" s="89" t="str">
        <f t="shared" si="3"/>
        <v>2024 Validation</v>
      </c>
    </row>
    <row r="45" spans="1:32" x14ac:dyDescent="0.6">
      <c r="A45" s="82" t="str">
        <f>'Fuel adder inputs and calcs'!C42</f>
        <v>Coal</v>
      </c>
      <c r="B45" s="82" t="str">
        <f>'Fuel adder inputs and calcs'!D42</f>
        <v>ROI</v>
      </c>
      <c r="C45" s="82" t="str">
        <f>'Fuel adder inputs and calcs'!E42&amp;'Fuel adder inputs and calcs'!F42</f>
        <v>2025Q3</v>
      </c>
      <c r="D45" s="82" t="str">
        <f>B45&amp;IF(B45="",""," ")&amp;INDEX('Fixed inputs'!$D$93:$D$97,MATCH(A45,rngFuels,0))</f>
        <v>ROI Coal</v>
      </c>
      <c r="E45" s="59"/>
      <c r="G45" s="86" t="str">
        <f t="shared" si="5"/>
        <v>ROI Coal</v>
      </c>
      <c r="H45" s="86" t="s">
        <v>22</v>
      </c>
      <c r="I45" s="87">
        <f ca="1">INDEX(rngFuelPricesDeterministic,MATCH($C45,'Commodity inputs and calcs'!$N$33:$N$100,0),MATCH($A45,'Commodity inputs and calcs'!$O$32:$S$32,0))+'Fuel adder inputs and calcs'!Q42</f>
        <v>7.8390082743020413</v>
      </c>
      <c r="J45" s="87"/>
      <c r="K45" s="86" t="s">
        <v>23</v>
      </c>
      <c r="L45" s="88">
        <v>1</v>
      </c>
      <c r="M45" s="137">
        <f>INDEX('Fixed inputs'!$G$8:$G$75,MATCH(C45,'Fixed inputs'!$D$8:$D$75,0))</f>
        <v>45839</v>
      </c>
      <c r="N45" s="137"/>
      <c r="O45" s="86" t="s">
        <v>24</v>
      </c>
      <c r="P45" s="86" t="s">
        <v>113</v>
      </c>
      <c r="Q45" s="86"/>
      <c r="R45" s="89" t="str">
        <f t="shared" si="2"/>
        <v>2024 Validation</v>
      </c>
      <c r="T45" s="95" t="s">
        <v>33</v>
      </c>
      <c r="U45" s="86" t="s">
        <v>10</v>
      </c>
      <c r="V45" s="86" t="s">
        <v>22</v>
      </c>
      <c r="W45" s="87">
        <f>INDEX(rngCarbonTaxDeterministic,MATCH($C45,'Commodity inputs and calcs'!$U$33:$U$100,0),MATCH($T45,'Commodity inputs and calcs'!$W$32:$Y$32,0))</f>
        <v>0.1</v>
      </c>
      <c r="X45" s="87"/>
      <c r="Y45" s="86" t="s">
        <v>82</v>
      </c>
      <c r="Z45" s="88">
        <v>1</v>
      </c>
      <c r="AA45" s="137">
        <f t="shared" si="6"/>
        <v>45839</v>
      </c>
      <c r="AB45" s="137"/>
      <c r="AC45" s="86" t="s">
        <v>24</v>
      </c>
      <c r="AD45" s="86" t="s">
        <v>113</v>
      </c>
      <c r="AE45" s="86"/>
      <c r="AF45" s="89" t="str">
        <f t="shared" si="3"/>
        <v>2024 Validation</v>
      </c>
    </row>
    <row r="46" spans="1:32" x14ac:dyDescent="0.6">
      <c r="A46" s="82" t="str">
        <f>'Fuel adder inputs and calcs'!C43</f>
        <v>Coal</v>
      </c>
      <c r="B46" s="82" t="str">
        <f>'Fuel adder inputs and calcs'!D43</f>
        <v>ROI</v>
      </c>
      <c r="C46" s="82" t="str">
        <f>'Fuel adder inputs and calcs'!E43&amp;'Fuel adder inputs and calcs'!F43</f>
        <v>2025Q4</v>
      </c>
      <c r="D46" s="82" t="str">
        <f>B46&amp;IF(B46="",""," ")&amp;INDEX('Fixed inputs'!$D$93:$D$97,MATCH(A46,rngFuels,0))</f>
        <v>ROI Coal</v>
      </c>
      <c r="E46" s="59"/>
      <c r="G46" s="86" t="str">
        <f t="shared" si="5"/>
        <v>ROI Coal</v>
      </c>
      <c r="H46" s="86" t="s">
        <v>22</v>
      </c>
      <c r="I46" s="87">
        <f ca="1">INDEX(rngFuelPricesDeterministic,MATCH($C46,'Commodity inputs and calcs'!$N$33:$N$100,0),MATCH($A46,'Commodity inputs and calcs'!$O$32:$S$32,0))+'Fuel adder inputs and calcs'!Q43</f>
        <v>7.8390082743020413</v>
      </c>
      <c r="J46" s="87"/>
      <c r="K46" s="86" t="s">
        <v>23</v>
      </c>
      <c r="L46" s="88">
        <v>1</v>
      </c>
      <c r="M46" s="137">
        <f>INDEX('Fixed inputs'!$G$8:$G$75,MATCH(C46,'Fixed inputs'!$D$8:$D$75,0))</f>
        <v>45931</v>
      </c>
      <c r="N46" s="137"/>
      <c r="O46" s="86" t="s">
        <v>24</v>
      </c>
      <c r="P46" s="86" t="s">
        <v>113</v>
      </c>
      <c r="Q46" s="86"/>
      <c r="R46" s="89" t="str">
        <f t="shared" si="2"/>
        <v>2024 Validation</v>
      </c>
      <c r="T46" s="95" t="s">
        <v>33</v>
      </c>
      <c r="U46" s="86" t="s">
        <v>10</v>
      </c>
      <c r="V46" s="86" t="s">
        <v>22</v>
      </c>
      <c r="W46" s="87">
        <f>INDEX(rngCarbonTaxDeterministic,MATCH($C46,'Commodity inputs and calcs'!$U$33:$U$100,0),MATCH($T46,'Commodity inputs and calcs'!$W$32:$Y$32,0))</f>
        <v>0.1</v>
      </c>
      <c r="X46" s="87"/>
      <c r="Y46" s="86" t="s">
        <v>82</v>
      </c>
      <c r="Z46" s="88">
        <v>1</v>
      </c>
      <c r="AA46" s="137">
        <f t="shared" si="6"/>
        <v>45931</v>
      </c>
      <c r="AB46" s="137"/>
      <c r="AC46" s="86" t="s">
        <v>24</v>
      </c>
      <c r="AD46" s="86" t="s">
        <v>113</v>
      </c>
      <c r="AE46" s="86"/>
      <c r="AF46" s="89" t="str">
        <f t="shared" si="3"/>
        <v>2024 Validation</v>
      </c>
    </row>
    <row r="47" spans="1:32" x14ac:dyDescent="0.6">
      <c r="A47" s="82" t="str">
        <f>'Fuel adder inputs and calcs'!C44</f>
        <v>Coal</v>
      </c>
      <c r="B47" s="82" t="str">
        <f>'Fuel adder inputs and calcs'!D44</f>
        <v>ROI</v>
      </c>
      <c r="C47" s="82" t="str">
        <f>'Fuel adder inputs and calcs'!E44&amp;'Fuel adder inputs and calcs'!F44</f>
        <v>2026Q1</v>
      </c>
      <c r="D47" s="82" t="str">
        <f>B47&amp;IF(B47="",""," ")&amp;INDEX('Fixed inputs'!$D$93:$D$97,MATCH(A47,rngFuels,0))</f>
        <v>ROI Coal</v>
      </c>
      <c r="E47" s="59"/>
      <c r="G47" s="86" t="str">
        <f t="shared" si="5"/>
        <v>ROI Coal</v>
      </c>
      <c r="H47" s="86" t="s">
        <v>22</v>
      </c>
      <c r="I47" s="87">
        <f ca="1">INDEX(rngFuelPricesDeterministic,MATCH($C47,'Commodity inputs and calcs'!$N$33:$N$100,0),MATCH($A47,'Commodity inputs and calcs'!$O$32:$S$32,0))+'Fuel adder inputs and calcs'!Q44</f>
        <v>7.8390082743020413</v>
      </c>
      <c r="J47" s="87"/>
      <c r="K47" s="86" t="s">
        <v>23</v>
      </c>
      <c r="L47" s="88">
        <v>1</v>
      </c>
      <c r="M47" s="137">
        <f>INDEX('Fixed inputs'!$G$8:$G$75,MATCH(C47,'Fixed inputs'!$D$8:$D$75,0))</f>
        <v>46023</v>
      </c>
      <c r="N47" s="137"/>
      <c r="O47" s="86" t="s">
        <v>24</v>
      </c>
      <c r="P47" s="86" t="s">
        <v>113</v>
      </c>
      <c r="Q47" s="86"/>
      <c r="R47" s="89" t="str">
        <f t="shared" si="2"/>
        <v>2024 Validation</v>
      </c>
      <c r="T47" s="95" t="s">
        <v>33</v>
      </c>
      <c r="U47" s="86" t="s">
        <v>10</v>
      </c>
      <c r="V47" s="86" t="s">
        <v>22</v>
      </c>
      <c r="W47" s="87">
        <f>INDEX(rngCarbonTaxDeterministic,MATCH($C47,'Commodity inputs and calcs'!$U$33:$U$100,0),MATCH($T47,'Commodity inputs and calcs'!$W$32:$Y$32,0))</f>
        <v>0.1</v>
      </c>
      <c r="X47" s="87"/>
      <c r="Y47" s="86" t="s">
        <v>82</v>
      </c>
      <c r="Z47" s="88">
        <v>1</v>
      </c>
      <c r="AA47" s="137">
        <f t="shared" si="6"/>
        <v>46023</v>
      </c>
      <c r="AB47" s="137"/>
      <c r="AC47" s="86" t="s">
        <v>24</v>
      </c>
      <c r="AD47" s="86" t="s">
        <v>113</v>
      </c>
      <c r="AE47" s="86"/>
      <c r="AF47" s="89" t="str">
        <f t="shared" si="3"/>
        <v>2024 Validation</v>
      </c>
    </row>
    <row r="48" spans="1:32" x14ac:dyDescent="0.6">
      <c r="A48" s="82" t="str">
        <f>'Fuel adder inputs and calcs'!C45</f>
        <v>Coal</v>
      </c>
      <c r="B48" s="82" t="str">
        <f>'Fuel adder inputs and calcs'!D45</f>
        <v>ROI</v>
      </c>
      <c r="C48" s="82" t="str">
        <f>'Fuel adder inputs and calcs'!E45&amp;'Fuel adder inputs and calcs'!F45</f>
        <v>2026Q2</v>
      </c>
      <c r="D48" s="82" t="str">
        <f>B48&amp;IF(B48="",""," ")&amp;INDEX('Fixed inputs'!$D$93:$D$97,MATCH(A48,rngFuels,0))</f>
        <v>ROI Coal</v>
      </c>
      <c r="E48" s="59"/>
      <c r="G48" s="86" t="str">
        <f t="shared" si="5"/>
        <v>ROI Coal</v>
      </c>
      <c r="H48" s="86" t="s">
        <v>22</v>
      </c>
      <c r="I48" s="87">
        <f ca="1">INDEX(rngFuelPricesDeterministic,MATCH($C48,'Commodity inputs and calcs'!$N$33:$N$100,0),MATCH($A48,'Commodity inputs and calcs'!$O$32:$S$32,0))+'Fuel adder inputs and calcs'!Q45</f>
        <v>7.8390082743020413</v>
      </c>
      <c r="J48" s="87"/>
      <c r="K48" s="86" t="s">
        <v>23</v>
      </c>
      <c r="L48" s="88">
        <v>1</v>
      </c>
      <c r="M48" s="137">
        <f>INDEX('Fixed inputs'!$G$8:$G$75,MATCH(C48,'Fixed inputs'!$D$8:$D$75,0))</f>
        <v>46113</v>
      </c>
      <c r="N48" s="137"/>
      <c r="O48" s="86" t="s">
        <v>24</v>
      </c>
      <c r="P48" s="86" t="s">
        <v>113</v>
      </c>
      <c r="Q48" s="86"/>
      <c r="R48" s="89" t="str">
        <f t="shared" si="2"/>
        <v>2024 Validation</v>
      </c>
      <c r="T48" s="95" t="s">
        <v>33</v>
      </c>
      <c r="U48" s="86" t="s">
        <v>10</v>
      </c>
      <c r="V48" s="86" t="s">
        <v>22</v>
      </c>
      <c r="W48" s="87">
        <f>INDEX(rngCarbonTaxDeterministic,MATCH($C48,'Commodity inputs and calcs'!$U$33:$U$100,0),MATCH($T48,'Commodity inputs and calcs'!$W$32:$Y$32,0))</f>
        <v>0.1</v>
      </c>
      <c r="X48" s="87"/>
      <c r="Y48" s="86" t="s">
        <v>82</v>
      </c>
      <c r="Z48" s="88">
        <v>1</v>
      </c>
      <c r="AA48" s="137">
        <f t="shared" si="6"/>
        <v>46113</v>
      </c>
      <c r="AB48" s="137"/>
      <c r="AC48" s="86" t="s">
        <v>24</v>
      </c>
      <c r="AD48" s="86" t="s">
        <v>113</v>
      </c>
      <c r="AE48" s="86"/>
      <c r="AF48" s="89" t="str">
        <f t="shared" si="3"/>
        <v>2024 Validation</v>
      </c>
    </row>
    <row r="49" spans="1:32" x14ac:dyDescent="0.6">
      <c r="A49" s="82" t="str">
        <f>'Fuel adder inputs and calcs'!C46</f>
        <v>Coal</v>
      </c>
      <c r="B49" s="82" t="str">
        <f>'Fuel adder inputs and calcs'!D46</f>
        <v>ROI</v>
      </c>
      <c r="C49" s="82" t="str">
        <f>'Fuel adder inputs and calcs'!E46&amp;'Fuel adder inputs and calcs'!F46</f>
        <v>2026Q3</v>
      </c>
      <c r="D49" s="82" t="str">
        <f>B49&amp;IF(B49="",""," ")&amp;INDEX('Fixed inputs'!$D$93:$D$97,MATCH(A49,rngFuels,0))</f>
        <v>ROI Coal</v>
      </c>
      <c r="E49" s="59"/>
      <c r="G49" s="86" t="str">
        <f t="shared" si="5"/>
        <v>ROI Coal</v>
      </c>
      <c r="H49" s="86" t="s">
        <v>22</v>
      </c>
      <c r="I49" s="87">
        <f ca="1">INDEX(rngFuelPricesDeterministic,MATCH($C49,'Commodity inputs and calcs'!$N$33:$N$100,0),MATCH($A49,'Commodity inputs and calcs'!$O$32:$S$32,0))+'Fuel adder inputs and calcs'!Q46</f>
        <v>7.8390082743020413</v>
      </c>
      <c r="J49" s="87"/>
      <c r="K49" s="86" t="s">
        <v>23</v>
      </c>
      <c r="L49" s="88">
        <v>1</v>
      </c>
      <c r="M49" s="137">
        <f>INDEX('Fixed inputs'!$G$8:$G$75,MATCH(C49,'Fixed inputs'!$D$8:$D$75,0))</f>
        <v>46204</v>
      </c>
      <c r="N49" s="137"/>
      <c r="O49" s="86" t="s">
        <v>24</v>
      </c>
      <c r="P49" s="86" t="s">
        <v>113</v>
      </c>
      <c r="Q49" s="86"/>
      <c r="R49" s="89" t="str">
        <f t="shared" si="2"/>
        <v>2024 Validation</v>
      </c>
      <c r="T49" s="95" t="s">
        <v>33</v>
      </c>
      <c r="U49" s="86" t="s">
        <v>10</v>
      </c>
      <c r="V49" s="86" t="s">
        <v>22</v>
      </c>
      <c r="W49" s="87">
        <f>INDEX(rngCarbonTaxDeterministic,MATCH($C49,'Commodity inputs and calcs'!$U$33:$U$100,0),MATCH($T49,'Commodity inputs and calcs'!$W$32:$Y$32,0))</f>
        <v>0.1</v>
      </c>
      <c r="X49" s="87"/>
      <c r="Y49" s="86" t="s">
        <v>82</v>
      </c>
      <c r="Z49" s="88">
        <v>1</v>
      </c>
      <c r="AA49" s="137">
        <f t="shared" si="6"/>
        <v>46204</v>
      </c>
      <c r="AB49" s="137"/>
      <c r="AC49" s="86" t="s">
        <v>24</v>
      </c>
      <c r="AD49" s="86" t="s">
        <v>113</v>
      </c>
      <c r="AE49" s="86"/>
      <c r="AF49" s="89" t="str">
        <f t="shared" si="3"/>
        <v>2024 Validation</v>
      </c>
    </row>
    <row r="50" spans="1:32" x14ac:dyDescent="0.6">
      <c r="A50" s="82" t="str">
        <f>'Fuel adder inputs and calcs'!C47</f>
        <v>Coal</v>
      </c>
      <c r="B50" s="82" t="str">
        <f>'Fuel adder inputs and calcs'!D47</f>
        <v>ROI</v>
      </c>
      <c r="C50" s="82" t="str">
        <f>'Fuel adder inputs and calcs'!E47&amp;'Fuel adder inputs and calcs'!F47</f>
        <v>2026Q4</v>
      </c>
      <c r="D50" s="82" t="str">
        <f>B50&amp;IF(B50="",""," ")&amp;INDEX('Fixed inputs'!$D$93:$D$97,MATCH(A50,rngFuels,0))</f>
        <v>ROI Coal</v>
      </c>
      <c r="E50" s="59"/>
      <c r="G50" s="86" t="str">
        <f t="shared" si="5"/>
        <v>ROI Coal</v>
      </c>
      <c r="H50" s="86" t="s">
        <v>22</v>
      </c>
      <c r="I50" s="87">
        <f ca="1">INDEX(rngFuelPricesDeterministic,MATCH($C50,'Commodity inputs and calcs'!$N$33:$N$100,0),MATCH($A50,'Commodity inputs and calcs'!$O$32:$S$32,0))+'Fuel adder inputs and calcs'!Q47</f>
        <v>7.8390082743020413</v>
      </c>
      <c r="J50" s="87"/>
      <c r="K50" s="86" t="s">
        <v>23</v>
      </c>
      <c r="L50" s="88">
        <v>1</v>
      </c>
      <c r="M50" s="137">
        <f>INDEX('Fixed inputs'!$G$8:$G$75,MATCH(C50,'Fixed inputs'!$D$8:$D$75,0))</f>
        <v>46296</v>
      </c>
      <c r="N50" s="137"/>
      <c r="O50" s="86" t="s">
        <v>24</v>
      </c>
      <c r="P50" s="86" t="s">
        <v>113</v>
      </c>
      <c r="Q50" s="86"/>
      <c r="R50" s="89" t="str">
        <f t="shared" si="2"/>
        <v>2024 Validation</v>
      </c>
      <c r="T50" s="95" t="s">
        <v>33</v>
      </c>
      <c r="U50" s="86" t="s">
        <v>10</v>
      </c>
      <c r="V50" s="86" t="s">
        <v>22</v>
      </c>
      <c r="W50" s="87">
        <f>INDEX(rngCarbonTaxDeterministic,MATCH($C50,'Commodity inputs and calcs'!$U$33:$U$100,0),MATCH($T50,'Commodity inputs and calcs'!$W$32:$Y$32,0))</f>
        <v>0.1</v>
      </c>
      <c r="X50" s="87"/>
      <c r="Y50" s="86" t="s">
        <v>82</v>
      </c>
      <c r="Z50" s="88">
        <v>1</v>
      </c>
      <c r="AA50" s="137">
        <f t="shared" si="6"/>
        <v>46296</v>
      </c>
      <c r="AB50" s="137"/>
      <c r="AC50" s="86" t="s">
        <v>24</v>
      </c>
      <c r="AD50" s="86" t="s">
        <v>113</v>
      </c>
      <c r="AE50" s="86"/>
      <c r="AF50" s="89" t="str">
        <f t="shared" si="3"/>
        <v>2024 Validation</v>
      </c>
    </row>
    <row r="51" spans="1:32" x14ac:dyDescent="0.6">
      <c r="A51" s="82" t="str">
        <f>'Fuel adder inputs and calcs'!C48</f>
        <v>Coal</v>
      </c>
      <c r="B51" s="82" t="str">
        <f>'Fuel adder inputs and calcs'!D48</f>
        <v>ROI</v>
      </c>
      <c r="C51" s="82" t="str">
        <f>'Fuel adder inputs and calcs'!E48&amp;'Fuel adder inputs and calcs'!F48</f>
        <v>2027Q1</v>
      </c>
      <c r="D51" s="82" t="str">
        <f>B51&amp;IF(B51="",""," ")&amp;INDEX('Fixed inputs'!$D$93:$D$97,MATCH(A51,rngFuels,0))</f>
        <v>ROI Coal</v>
      </c>
      <c r="E51" s="59"/>
      <c r="G51" s="86" t="str">
        <f t="shared" si="5"/>
        <v>ROI Coal</v>
      </c>
      <c r="H51" s="86" t="s">
        <v>22</v>
      </c>
      <c r="I51" s="87">
        <f ca="1">INDEX(rngFuelPricesDeterministic,MATCH($C51,'Commodity inputs and calcs'!$N$33:$N$100,0),MATCH($A51,'Commodity inputs and calcs'!$O$32:$S$32,0))+'Fuel adder inputs and calcs'!Q48</f>
        <v>7.8390082743020413</v>
      </c>
      <c r="J51" s="87"/>
      <c r="K51" s="86" t="s">
        <v>23</v>
      </c>
      <c r="L51" s="88">
        <v>1</v>
      </c>
      <c r="M51" s="137">
        <f>INDEX('Fixed inputs'!$G$8:$G$75,MATCH(C51,'Fixed inputs'!$D$8:$D$75,0))</f>
        <v>46388</v>
      </c>
      <c r="N51" s="137"/>
      <c r="O51" s="86" t="s">
        <v>24</v>
      </c>
      <c r="P51" s="86" t="s">
        <v>113</v>
      </c>
      <c r="Q51" s="86"/>
      <c r="R51" s="89" t="str">
        <f t="shared" si="2"/>
        <v>2024 Validation</v>
      </c>
      <c r="T51" s="95" t="s">
        <v>33</v>
      </c>
      <c r="U51" s="86" t="s">
        <v>10</v>
      </c>
      <c r="V51" s="86" t="s">
        <v>22</v>
      </c>
      <c r="W51" s="87">
        <f>INDEX(rngCarbonTaxDeterministic,MATCH($C51,'Commodity inputs and calcs'!$U$33:$U$100,0),MATCH($T51,'Commodity inputs and calcs'!$W$32:$Y$32,0))</f>
        <v>0.1</v>
      </c>
      <c r="X51" s="87"/>
      <c r="Y51" s="86" t="s">
        <v>82</v>
      </c>
      <c r="Z51" s="88">
        <v>1</v>
      </c>
      <c r="AA51" s="137">
        <f t="shared" si="6"/>
        <v>46388</v>
      </c>
      <c r="AB51" s="137"/>
      <c r="AC51" s="86" t="s">
        <v>24</v>
      </c>
      <c r="AD51" s="86" t="s">
        <v>113</v>
      </c>
      <c r="AE51" s="86"/>
      <c r="AF51" s="89" t="str">
        <f t="shared" si="3"/>
        <v>2024 Validation</v>
      </c>
    </row>
    <row r="52" spans="1:32" x14ac:dyDescent="0.6">
      <c r="A52" s="82" t="str">
        <f>'Fuel adder inputs and calcs'!C49</f>
        <v>Coal</v>
      </c>
      <c r="B52" s="82" t="str">
        <f>'Fuel adder inputs and calcs'!D49</f>
        <v>ROI</v>
      </c>
      <c r="C52" s="82" t="str">
        <f>'Fuel adder inputs and calcs'!E49&amp;'Fuel adder inputs and calcs'!F49</f>
        <v>2027Q2</v>
      </c>
      <c r="D52" s="82" t="str">
        <f>B52&amp;IF(B52="",""," ")&amp;INDEX('Fixed inputs'!$D$93:$D$97,MATCH(A52,rngFuels,0))</f>
        <v>ROI Coal</v>
      </c>
      <c r="E52" s="59"/>
      <c r="G52" s="86" t="str">
        <f t="shared" si="5"/>
        <v>ROI Coal</v>
      </c>
      <c r="H52" s="86" t="s">
        <v>22</v>
      </c>
      <c r="I52" s="87">
        <f ca="1">INDEX(rngFuelPricesDeterministic,MATCH($C52,'Commodity inputs and calcs'!$N$33:$N$100,0),MATCH($A52,'Commodity inputs and calcs'!$O$32:$S$32,0))+'Fuel adder inputs and calcs'!Q49</f>
        <v>7.8390082743020413</v>
      </c>
      <c r="J52" s="87"/>
      <c r="K52" s="86" t="s">
        <v>23</v>
      </c>
      <c r="L52" s="88">
        <v>1</v>
      </c>
      <c r="M52" s="137">
        <f>INDEX('Fixed inputs'!$G$8:$G$75,MATCH(C52,'Fixed inputs'!$D$8:$D$75,0))</f>
        <v>46478</v>
      </c>
      <c r="N52" s="137"/>
      <c r="O52" s="86" t="s">
        <v>24</v>
      </c>
      <c r="P52" s="86" t="s">
        <v>113</v>
      </c>
      <c r="Q52" s="86"/>
      <c r="R52" s="89" t="str">
        <f t="shared" si="2"/>
        <v>2024 Validation</v>
      </c>
      <c r="T52" s="95" t="s">
        <v>33</v>
      </c>
      <c r="U52" s="86" t="s">
        <v>10</v>
      </c>
      <c r="V52" s="86" t="s">
        <v>22</v>
      </c>
      <c r="W52" s="87">
        <f>INDEX(rngCarbonTaxDeterministic,MATCH($C52,'Commodity inputs and calcs'!$U$33:$U$100,0),MATCH($T52,'Commodity inputs and calcs'!$W$32:$Y$32,0))</f>
        <v>0.1</v>
      </c>
      <c r="X52" s="87"/>
      <c r="Y52" s="86" t="s">
        <v>82</v>
      </c>
      <c r="Z52" s="88">
        <v>1</v>
      </c>
      <c r="AA52" s="137">
        <f t="shared" si="6"/>
        <v>46478</v>
      </c>
      <c r="AB52" s="137"/>
      <c r="AC52" s="86" t="s">
        <v>24</v>
      </c>
      <c r="AD52" s="86" t="s">
        <v>113</v>
      </c>
      <c r="AE52" s="86"/>
      <c r="AF52" s="89" t="str">
        <f t="shared" si="3"/>
        <v>2024 Validation</v>
      </c>
    </row>
    <row r="53" spans="1:32" x14ac:dyDescent="0.6">
      <c r="A53" s="82" t="str">
        <f>'Fuel adder inputs and calcs'!C50</f>
        <v>Coal</v>
      </c>
      <c r="B53" s="82" t="str">
        <f>'Fuel adder inputs and calcs'!D50</f>
        <v>ROI</v>
      </c>
      <c r="C53" s="82" t="str">
        <f>'Fuel adder inputs and calcs'!E50&amp;'Fuel adder inputs and calcs'!F50</f>
        <v>2027Q3</v>
      </c>
      <c r="D53" s="82" t="str">
        <f>B53&amp;IF(B53="",""," ")&amp;INDEX('Fixed inputs'!$D$93:$D$97,MATCH(A53,rngFuels,0))</f>
        <v>ROI Coal</v>
      </c>
      <c r="E53" s="59"/>
      <c r="G53" s="86" t="str">
        <f t="shared" si="5"/>
        <v>ROI Coal</v>
      </c>
      <c r="H53" s="86" t="s">
        <v>22</v>
      </c>
      <c r="I53" s="87">
        <f ca="1">INDEX(rngFuelPricesDeterministic,MATCH($C53,'Commodity inputs and calcs'!$N$33:$N$100,0),MATCH($A53,'Commodity inputs and calcs'!$O$32:$S$32,0))+'Fuel adder inputs and calcs'!Q50</f>
        <v>7.8390082743020413</v>
      </c>
      <c r="J53" s="87"/>
      <c r="K53" s="86" t="s">
        <v>23</v>
      </c>
      <c r="L53" s="88">
        <v>1</v>
      </c>
      <c r="M53" s="137">
        <f>INDEX('Fixed inputs'!$G$8:$G$75,MATCH(C53,'Fixed inputs'!$D$8:$D$75,0))</f>
        <v>46569</v>
      </c>
      <c r="N53" s="137"/>
      <c r="O53" s="86" t="s">
        <v>24</v>
      </c>
      <c r="P53" s="86" t="s">
        <v>113</v>
      </c>
      <c r="Q53" s="86"/>
      <c r="R53" s="89" t="str">
        <f t="shared" si="2"/>
        <v>2024 Validation</v>
      </c>
      <c r="T53" s="95" t="s">
        <v>33</v>
      </c>
      <c r="U53" s="86" t="s">
        <v>10</v>
      </c>
      <c r="V53" s="86" t="s">
        <v>22</v>
      </c>
      <c r="W53" s="87">
        <f>INDEX(rngCarbonTaxDeterministic,MATCH($C53,'Commodity inputs and calcs'!$U$33:$U$100,0),MATCH($T53,'Commodity inputs and calcs'!$W$32:$Y$32,0))</f>
        <v>0.1</v>
      </c>
      <c r="X53" s="87"/>
      <c r="Y53" s="86" t="s">
        <v>82</v>
      </c>
      <c r="Z53" s="88">
        <v>1</v>
      </c>
      <c r="AA53" s="137">
        <f t="shared" si="6"/>
        <v>46569</v>
      </c>
      <c r="AB53" s="137"/>
      <c r="AC53" s="86" t="s">
        <v>24</v>
      </c>
      <c r="AD53" s="86" t="s">
        <v>113</v>
      </c>
      <c r="AE53" s="86"/>
      <c r="AF53" s="89" t="str">
        <f t="shared" si="3"/>
        <v>2024 Validation</v>
      </c>
    </row>
    <row r="54" spans="1:32" x14ac:dyDescent="0.6">
      <c r="A54" s="82" t="str">
        <f>'Fuel adder inputs and calcs'!C51</f>
        <v>Coal</v>
      </c>
      <c r="B54" s="82" t="str">
        <f>'Fuel adder inputs and calcs'!D51</f>
        <v>ROI</v>
      </c>
      <c r="C54" s="82" t="str">
        <f>'Fuel adder inputs and calcs'!E51&amp;'Fuel adder inputs and calcs'!F51</f>
        <v>2027Q4</v>
      </c>
      <c r="D54" s="82" t="str">
        <f>B54&amp;IF(B54="",""," ")&amp;INDEX('Fixed inputs'!$D$93:$D$97,MATCH(A54,rngFuels,0))</f>
        <v>ROI Coal</v>
      </c>
      <c r="E54" s="59"/>
      <c r="G54" s="86" t="str">
        <f t="shared" si="5"/>
        <v>ROI Coal</v>
      </c>
      <c r="H54" s="86" t="s">
        <v>22</v>
      </c>
      <c r="I54" s="87">
        <f ca="1">INDEX(rngFuelPricesDeterministic,MATCH($C54,'Commodity inputs and calcs'!$N$33:$N$100,0),MATCH($A54,'Commodity inputs and calcs'!$O$32:$S$32,0))+'Fuel adder inputs and calcs'!Q51</f>
        <v>7.8390082743020413</v>
      </c>
      <c r="J54" s="87"/>
      <c r="K54" s="86" t="s">
        <v>23</v>
      </c>
      <c r="L54" s="88">
        <v>1</v>
      </c>
      <c r="M54" s="137">
        <f>INDEX('Fixed inputs'!$G$8:$G$75,MATCH(C54,'Fixed inputs'!$D$8:$D$75,0))</f>
        <v>46661</v>
      </c>
      <c r="N54" s="137"/>
      <c r="O54" s="86" t="s">
        <v>24</v>
      </c>
      <c r="P54" s="86" t="s">
        <v>113</v>
      </c>
      <c r="Q54" s="86"/>
      <c r="R54" s="89" t="str">
        <f t="shared" si="2"/>
        <v>2024 Validation</v>
      </c>
      <c r="T54" s="95" t="s">
        <v>33</v>
      </c>
      <c r="U54" s="86" t="s">
        <v>10</v>
      </c>
      <c r="V54" s="86" t="s">
        <v>22</v>
      </c>
      <c r="W54" s="87">
        <f>INDEX(rngCarbonTaxDeterministic,MATCH($C54,'Commodity inputs and calcs'!$U$33:$U$100,0),MATCH($T54,'Commodity inputs and calcs'!$W$32:$Y$32,0))</f>
        <v>0.1</v>
      </c>
      <c r="X54" s="87"/>
      <c r="Y54" s="86" t="s">
        <v>82</v>
      </c>
      <c r="Z54" s="88">
        <v>1</v>
      </c>
      <c r="AA54" s="137">
        <f t="shared" si="6"/>
        <v>46661</v>
      </c>
      <c r="AB54" s="137"/>
      <c r="AC54" s="86" t="s">
        <v>24</v>
      </c>
      <c r="AD54" s="86" t="s">
        <v>113</v>
      </c>
      <c r="AE54" s="86"/>
      <c r="AF54" s="89" t="str">
        <f t="shared" si="3"/>
        <v>2024 Validation</v>
      </c>
    </row>
    <row r="55" spans="1:32" x14ac:dyDescent="0.6">
      <c r="A55" s="82" t="str">
        <f>'Fuel adder inputs and calcs'!C52</f>
        <v>Coal</v>
      </c>
      <c r="B55" s="82" t="str">
        <f>'Fuel adder inputs and calcs'!D52</f>
        <v>ROI</v>
      </c>
      <c r="C55" s="82" t="str">
        <f>'Fuel adder inputs and calcs'!E52&amp;'Fuel adder inputs and calcs'!F52</f>
        <v>2028Q1</v>
      </c>
      <c r="D55" s="82" t="str">
        <f>B55&amp;IF(B55="",""," ")&amp;INDEX('Fixed inputs'!$D$93:$D$97,MATCH(A55,rngFuels,0))</f>
        <v>ROI Coal</v>
      </c>
      <c r="E55" s="59"/>
      <c r="G55" s="86" t="str">
        <f t="shared" si="5"/>
        <v>ROI Coal</v>
      </c>
      <c r="H55" s="86" t="s">
        <v>22</v>
      </c>
      <c r="I55" s="87">
        <f ca="1">INDEX(rngFuelPricesDeterministic,MATCH($C55,'Commodity inputs and calcs'!$N$33:$N$100,0),MATCH($A55,'Commodity inputs and calcs'!$O$32:$S$32,0))+'Fuel adder inputs and calcs'!Q52</f>
        <v>7.8390082743020413</v>
      </c>
      <c r="J55" s="87"/>
      <c r="K55" s="86" t="s">
        <v>23</v>
      </c>
      <c r="L55" s="88">
        <v>1</v>
      </c>
      <c r="M55" s="137">
        <f>INDEX('Fixed inputs'!$G$8:$G$75,MATCH(C55,'Fixed inputs'!$D$8:$D$75,0))</f>
        <v>46753</v>
      </c>
      <c r="N55" s="137"/>
      <c r="O55" s="86" t="s">
        <v>24</v>
      </c>
      <c r="P55" s="86" t="s">
        <v>113</v>
      </c>
      <c r="Q55" s="86"/>
      <c r="R55" s="89" t="str">
        <f t="shared" si="2"/>
        <v>2024 Validation</v>
      </c>
      <c r="T55" s="95" t="s">
        <v>33</v>
      </c>
      <c r="U55" s="86" t="s">
        <v>10</v>
      </c>
      <c r="V55" s="86" t="s">
        <v>22</v>
      </c>
      <c r="W55" s="87">
        <f>INDEX(rngCarbonTaxDeterministic,MATCH($C55,'Commodity inputs and calcs'!$U$33:$U$100,0),MATCH($T55,'Commodity inputs and calcs'!$W$32:$Y$32,0))</f>
        <v>0.1</v>
      </c>
      <c r="X55" s="87"/>
      <c r="Y55" s="86" t="s">
        <v>82</v>
      </c>
      <c r="Z55" s="88">
        <v>1</v>
      </c>
      <c r="AA55" s="137">
        <f t="shared" si="6"/>
        <v>46753</v>
      </c>
      <c r="AB55" s="137"/>
      <c r="AC55" s="86" t="s">
        <v>24</v>
      </c>
      <c r="AD55" s="86" t="s">
        <v>113</v>
      </c>
      <c r="AE55" s="86"/>
      <c r="AF55" s="89" t="str">
        <f t="shared" si="3"/>
        <v>2024 Validation</v>
      </c>
    </row>
    <row r="56" spans="1:32" x14ac:dyDescent="0.6">
      <c r="A56" s="82" t="str">
        <f>'Fuel adder inputs and calcs'!C53</f>
        <v>Coal</v>
      </c>
      <c r="B56" s="82" t="str">
        <f>'Fuel adder inputs and calcs'!D53</f>
        <v>ROI</v>
      </c>
      <c r="C56" s="82" t="str">
        <f>'Fuel adder inputs and calcs'!E53&amp;'Fuel adder inputs and calcs'!F53</f>
        <v>2028Q2</v>
      </c>
      <c r="D56" s="82" t="str">
        <f>B56&amp;IF(B56="",""," ")&amp;INDEX('Fixed inputs'!$D$93:$D$97,MATCH(A56,rngFuels,0))</f>
        <v>ROI Coal</v>
      </c>
      <c r="E56" s="59"/>
      <c r="G56" s="86" t="str">
        <f t="shared" si="5"/>
        <v>ROI Coal</v>
      </c>
      <c r="H56" s="86" t="s">
        <v>22</v>
      </c>
      <c r="I56" s="87">
        <f ca="1">INDEX(rngFuelPricesDeterministic,MATCH($C56,'Commodity inputs and calcs'!$N$33:$N$100,0),MATCH($A56,'Commodity inputs and calcs'!$O$32:$S$32,0))+'Fuel adder inputs and calcs'!Q53</f>
        <v>7.8390082743020413</v>
      </c>
      <c r="J56" s="87"/>
      <c r="K56" s="86" t="s">
        <v>23</v>
      </c>
      <c r="L56" s="88">
        <v>1</v>
      </c>
      <c r="M56" s="137">
        <f>INDEX('Fixed inputs'!$G$8:$G$75,MATCH(C56,'Fixed inputs'!$D$8:$D$75,0))</f>
        <v>46844</v>
      </c>
      <c r="N56" s="137"/>
      <c r="O56" s="86" t="s">
        <v>24</v>
      </c>
      <c r="P56" s="86" t="s">
        <v>113</v>
      </c>
      <c r="Q56" s="86"/>
      <c r="R56" s="89" t="str">
        <f t="shared" si="2"/>
        <v>2024 Validation</v>
      </c>
      <c r="T56" s="95" t="s">
        <v>33</v>
      </c>
      <c r="U56" s="86" t="s">
        <v>10</v>
      </c>
      <c r="V56" s="86" t="s">
        <v>22</v>
      </c>
      <c r="W56" s="87">
        <f>INDEX(rngCarbonTaxDeterministic,MATCH($C56,'Commodity inputs and calcs'!$U$33:$U$100,0),MATCH($T56,'Commodity inputs and calcs'!$W$32:$Y$32,0))</f>
        <v>0.1</v>
      </c>
      <c r="X56" s="87"/>
      <c r="Y56" s="86" t="s">
        <v>82</v>
      </c>
      <c r="Z56" s="88">
        <v>1</v>
      </c>
      <c r="AA56" s="137">
        <f t="shared" si="6"/>
        <v>46844</v>
      </c>
      <c r="AB56" s="137"/>
      <c r="AC56" s="86" t="s">
        <v>24</v>
      </c>
      <c r="AD56" s="86" t="s">
        <v>113</v>
      </c>
      <c r="AE56" s="86"/>
      <c r="AF56" s="89" t="str">
        <f t="shared" si="3"/>
        <v>2024 Validation</v>
      </c>
    </row>
    <row r="57" spans="1:32" x14ac:dyDescent="0.6">
      <c r="A57" s="82" t="str">
        <f>'Fuel adder inputs and calcs'!C54</f>
        <v>Coal</v>
      </c>
      <c r="B57" s="82" t="str">
        <f>'Fuel adder inputs and calcs'!D54</f>
        <v>ROI</v>
      </c>
      <c r="C57" s="82" t="str">
        <f>'Fuel adder inputs and calcs'!E54&amp;'Fuel adder inputs and calcs'!F54</f>
        <v>2028Q3</v>
      </c>
      <c r="D57" s="82" t="str">
        <f>B57&amp;IF(B57="",""," ")&amp;INDEX('Fixed inputs'!$D$93:$D$97,MATCH(A57,rngFuels,0))</f>
        <v>ROI Coal</v>
      </c>
      <c r="E57" s="59"/>
      <c r="G57" s="86" t="str">
        <f t="shared" si="5"/>
        <v>ROI Coal</v>
      </c>
      <c r="H57" s="86" t="s">
        <v>22</v>
      </c>
      <c r="I57" s="87">
        <f ca="1">INDEX(rngFuelPricesDeterministic,MATCH($C57,'Commodity inputs and calcs'!$N$33:$N$100,0),MATCH($A57,'Commodity inputs and calcs'!$O$32:$S$32,0))+'Fuel adder inputs and calcs'!Q54</f>
        <v>7.8390082743020413</v>
      </c>
      <c r="J57" s="87"/>
      <c r="K57" s="86" t="s">
        <v>23</v>
      </c>
      <c r="L57" s="88">
        <v>1</v>
      </c>
      <c r="M57" s="137">
        <f>INDEX('Fixed inputs'!$G$8:$G$75,MATCH(C57,'Fixed inputs'!$D$8:$D$75,0))</f>
        <v>46935</v>
      </c>
      <c r="N57" s="137"/>
      <c r="O57" s="86" t="s">
        <v>24</v>
      </c>
      <c r="P57" s="86" t="s">
        <v>113</v>
      </c>
      <c r="Q57" s="86"/>
      <c r="R57" s="89" t="str">
        <f t="shared" si="2"/>
        <v>2024 Validation</v>
      </c>
      <c r="T57" s="95" t="s">
        <v>33</v>
      </c>
      <c r="U57" s="86" t="s">
        <v>10</v>
      </c>
      <c r="V57" s="86" t="s">
        <v>22</v>
      </c>
      <c r="W57" s="87">
        <f>INDEX(rngCarbonTaxDeterministic,MATCH($C57,'Commodity inputs and calcs'!$U$33:$U$100,0),MATCH($T57,'Commodity inputs and calcs'!$W$32:$Y$32,0))</f>
        <v>0.1</v>
      </c>
      <c r="X57" s="87"/>
      <c r="Y57" s="86" t="s">
        <v>82</v>
      </c>
      <c r="Z57" s="88">
        <v>1</v>
      </c>
      <c r="AA57" s="137">
        <f t="shared" si="6"/>
        <v>46935</v>
      </c>
      <c r="AB57" s="137"/>
      <c r="AC57" s="86" t="s">
        <v>24</v>
      </c>
      <c r="AD57" s="86" t="s">
        <v>113</v>
      </c>
      <c r="AE57" s="86"/>
      <c r="AF57" s="89" t="str">
        <f t="shared" si="3"/>
        <v>2024 Validation</v>
      </c>
    </row>
    <row r="58" spans="1:32" x14ac:dyDescent="0.6">
      <c r="A58" s="82" t="str">
        <f>'Fuel adder inputs and calcs'!C55</f>
        <v>Coal</v>
      </c>
      <c r="B58" s="82" t="str">
        <f>'Fuel adder inputs and calcs'!D55</f>
        <v>ROI</v>
      </c>
      <c r="C58" s="82" t="str">
        <f>'Fuel adder inputs and calcs'!E55&amp;'Fuel adder inputs and calcs'!F55</f>
        <v>2028Q4</v>
      </c>
      <c r="D58" s="82" t="str">
        <f>B58&amp;IF(B58="",""," ")&amp;INDEX('Fixed inputs'!$D$93:$D$97,MATCH(A58,rngFuels,0))</f>
        <v>ROI Coal</v>
      </c>
      <c r="E58" s="59"/>
      <c r="G58" s="86" t="str">
        <f t="shared" si="5"/>
        <v>ROI Coal</v>
      </c>
      <c r="H58" s="86" t="s">
        <v>22</v>
      </c>
      <c r="I58" s="87">
        <f ca="1">INDEX(rngFuelPricesDeterministic,MATCH($C58,'Commodity inputs and calcs'!$N$33:$N$100,0),MATCH($A58,'Commodity inputs and calcs'!$O$32:$S$32,0))+'Fuel adder inputs and calcs'!Q55</f>
        <v>7.8390082743020413</v>
      </c>
      <c r="J58" s="87"/>
      <c r="K58" s="86" t="s">
        <v>23</v>
      </c>
      <c r="L58" s="88">
        <v>1</v>
      </c>
      <c r="M58" s="137">
        <f>INDEX('Fixed inputs'!$G$8:$G$75,MATCH(C58,'Fixed inputs'!$D$8:$D$75,0))</f>
        <v>47027</v>
      </c>
      <c r="N58" s="137"/>
      <c r="O58" s="86" t="s">
        <v>24</v>
      </c>
      <c r="P58" s="86" t="s">
        <v>113</v>
      </c>
      <c r="Q58" s="86"/>
      <c r="R58" s="89" t="str">
        <f t="shared" si="2"/>
        <v>2024 Validation</v>
      </c>
      <c r="T58" s="95" t="s">
        <v>33</v>
      </c>
      <c r="U58" s="86" t="s">
        <v>10</v>
      </c>
      <c r="V58" s="86" t="s">
        <v>22</v>
      </c>
      <c r="W58" s="87">
        <f>INDEX(rngCarbonTaxDeterministic,MATCH($C58,'Commodity inputs and calcs'!$U$33:$U$100,0),MATCH($T58,'Commodity inputs and calcs'!$W$32:$Y$32,0))</f>
        <v>0.1</v>
      </c>
      <c r="X58" s="87"/>
      <c r="Y58" s="86" t="s">
        <v>82</v>
      </c>
      <c r="Z58" s="88">
        <v>1</v>
      </c>
      <c r="AA58" s="137">
        <f t="shared" si="6"/>
        <v>47027</v>
      </c>
      <c r="AB58" s="137"/>
      <c r="AC58" s="86" t="s">
        <v>24</v>
      </c>
      <c r="AD58" s="86" t="s">
        <v>113</v>
      </c>
      <c r="AE58" s="86"/>
      <c r="AF58" s="89" t="str">
        <f t="shared" si="3"/>
        <v>2024 Validation</v>
      </c>
    </row>
    <row r="59" spans="1:32" x14ac:dyDescent="0.6">
      <c r="A59" s="82" t="str">
        <f>'Fuel adder inputs and calcs'!C56</f>
        <v>Coal</v>
      </c>
      <c r="B59" s="82" t="str">
        <f>'Fuel adder inputs and calcs'!D56</f>
        <v>ROI</v>
      </c>
      <c r="C59" s="82" t="str">
        <f>'Fuel adder inputs and calcs'!E56&amp;'Fuel adder inputs and calcs'!F56</f>
        <v>2029Q1</v>
      </c>
      <c r="D59" s="82" t="str">
        <f>B59&amp;IF(B59="",""," ")&amp;INDEX('Fixed inputs'!$D$93:$D$97,MATCH(A59,rngFuels,0))</f>
        <v>ROI Coal</v>
      </c>
      <c r="E59" s="59"/>
      <c r="G59" s="86" t="str">
        <f t="shared" si="5"/>
        <v>ROI Coal</v>
      </c>
      <c r="H59" s="86" t="s">
        <v>22</v>
      </c>
      <c r="I59" s="87">
        <f ca="1">INDEX(rngFuelPricesDeterministic,MATCH($C59,'Commodity inputs and calcs'!$N$33:$N$100,0),MATCH($A59,'Commodity inputs and calcs'!$O$32:$S$32,0))+'Fuel adder inputs and calcs'!Q56</f>
        <v>7.8390082743020413</v>
      </c>
      <c r="J59" s="87"/>
      <c r="K59" s="86" t="s">
        <v>23</v>
      </c>
      <c r="L59" s="88">
        <v>1</v>
      </c>
      <c r="M59" s="137">
        <f>INDEX('Fixed inputs'!$G$8:$G$75,MATCH(C59,'Fixed inputs'!$D$8:$D$75,0))</f>
        <v>47119</v>
      </c>
      <c r="N59" s="137"/>
      <c r="O59" s="86" t="s">
        <v>24</v>
      </c>
      <c r="P59" s="86" t="s">
        <v>113</v>
      </c>
      <c r="Q59" s="86"/>
      <c r="R59" s="89" t="str">
        <f t="shared" si="2"/>
        <v>2024 Validation</v>
      </c>
      <c r="T59" s="95" t="s">
        <v>33</v>
      </c>
      <c r="U59" s="86" t="s">
        <v>10</v>
      </c>
      <c r="V59" s="86" t="s">
        <v>22</v>
      </c>
      <c r="W59" s="87">
        <f>INDEX(rngCarbonTaxDeterministic,MATCH($C59,'Commodity inputs and calcs'!$U$33:$U$100,0),MATCH($T59,'Commodity inputs and calcs'!$W$32:$Y$32,0))</f>
        <v>0.1</v>
      </c>
      <c r="X59" s="87"/>
      <c r="Y59" s="86" t="s">
        <v>82</v>
      </c>
      <c r="Z59" s="88">
        <v>1</v>
      </c>
      <c r="AA59" s="137">
        <f t="shared" si="6"/>
        <v>47119</v>
      </c>
      <c r="AB59" s="137"/>
      <c r="AC59" s="86" t="s">
        <v>24</v>
      </c>
      <c r="AD59" s="86" t="s">
        <v>113</v>
      </c>
      <c r="AE59" s="86"/>
      <c r="AF59" s="89" t="str">
        <f t="shared" si="3"/>
        <v>2024 Validation</v>
      </c>
    </row>
    <row r="60" spans="1:32" x14ac:dyDescent="0.6">
      <c r="A60" s="82" t="str">
        <f>'Fuel adder inputs and calcs'!C57</f>
        <v>Coal</v>
      </c>
      <c r="B60" s="82" t="str">
        <f>'Fuel adder inputs and calcs'!D57</f>
        <v>ROI</v>
      </c>
      <c r="C60" s="82" t="str">
        <f>'Fuel adder inputs and calcs'!E57&amp;'Fuel adder inputs and calcs'!F57</f>
        <v>2029Q2</v>
      </c>
      <c r="D60" s="82" t="str">
        <f>B60&amp;IF(B60="",""," ")&amp;INDEX('Fixed inputs'!$D$93:$D$97,MATCH(A60,rngFuels,0))</f>
        <v>ROI Coal</v>
      </c>
      <c r="E60" s="59"/>
      <c r="G60" s="86" t="str">
        <f t="shared" si="5"/>
        <v>ROI Coal</v>
      </c>
      <c r="H60" s="86" t="s">
        <v>22</v>
      </c>
      <c r="I60" s="87">
        <f ca="1">INDEX(rngFuelPricesDeterministic,MATCH($C60,'Commodity inputs and calcs'!$N$33:$N$100,0),MATCH($A60,'Commodity inputs and calcs'!$O$32:$S$32,0))+'Fuel adder inputs and calcs'!Q57</f>
        <v>7.8390082743020413</v>
      </c>
      <c r="J60" s="87"/>
      <c r="K60" s="86" t="s">
        <v>23</v>
      </c>
      <c r="L60" s="88">
        <v>1</v>
      </c>
      <c r="M60" s="137">
        <f>INDEX('Fixed inputs'!$G$8:$G$75,MATCH(C60,'Fixed inputs'!$D$8:$D$75,0))</f>
        <v>47209</v>
      </c>
      <c r="N60" s="137"/>
      <c r="O60" s="86" t="s">
        <v>24</v>
      </c>
      <c r="P60" s="86" t="s">
        <v>113</v>
      </c>
      <c r="Q60" s="86"/>
      <c r="R60" s="89" t="str">
        <f t="shared" si="2"/>
        <v>2024 Validation</v>
      </c>
      <c r="T60" s="95" t="s">
        <v>33</v>
      </c>
      <c r="U60" s="86" t="s">
        <v>10</v>
      </c>
      <c r="V60" s="86" t="s">
        <v>22</v>
      </c>
      <c r="W60" s="87">
        <f>INDEX(rngCarbonTaxDeterministic,MATCH($C60,'Commodity inputs and calcs'!$U$33:$U$100,0),MATCH($T60,'Commodity inputs and calcs'!$W$32:$Y$32,0))</f>
        <v>0.1</v>
      </c>
      <c r="X60" s="87"/>
      <c r="Y60" s="86" t="s">
        <v>82</v>
      </c>
      <c r="Z60" s="88">
        <v>1</v>
      </c>
      <c r="AA60" s="137">
        <f t="shared" si="6"/>
        <v>47209</v>
      </c>
      <c r="AB60" s="137"/>
      <c r="AC60" s="86" t="s">
        <v>24</v>
      </c>
      <c r="AD60" s="86" t="s">
        <v>113</v>
      </c>
      <c r="AE60" s="86"/>
      <c r="AF60" s="89" t="str">
        <f t="shared" si="3"/>
        <v>2024 Validation</v>
      </c>
    </row>
    <row r="61" spans="1:32" x14ac:dyDescent="0.6">
      <c r="A61" s="82" t="str">
        <f>'Fuel adder inputs and calcs'!C58</f>
        <v>Coal</v>
      </c>
      <c r="B61" s="82" t="str">
        <f>'Fuel adder inputs and calcs'!D58</f>
        <v>ROI</v>
      </c>
      <c r="C61" s="82" t="str">
        <f>'Fuel adder inputs and calcs'!E58&amp;'Fuel adder inputs and calcs'!F58</f>
        <v>2029Q3</v>
      </c>
      <c r="D61" s="82" t="str">
        <f>B61&amp;IF(B61="",""," ")&amp;INDEX('Fixed inputs'!$D$93:$D$97,MATCH(A61,rngFuels,0))</f>
        <v>ROI Coal</v>
      </c>
      <c r="E61" s="59"/>
      <c r="G61" s="86" t="str">
        <f t="shared" si="5"/>
        <v>ROI Coal</v>
      </c>
      <c r="H61" s="86" t="s">
        <v>22</v>
      </c>
      <c r="I61" s="87">
        <f ca="1">INDEX(rngFuelPricesDeterministic,MATCH($C61,'Commodity inputs and calcs'!$N$33:$N$100,0),MATCH($A61,'Commodity inputs and calcs'!$O$32:$S$32,0))+'Fuel adder inputs and calcs'!Q58</f>
        <v>7.8390082743020413</v>
      </c>
      <c r="J61" s="87"/>
      <c r="K61" s="86" t="s">
        <v>23</v>
      </c>
      <c r="L61" s="88">
        <v>1</v>
      </c>
      <c r="M61" s="137">
        <f>INDEX('Fixed inputs'!$G$8:$G$75,MATCH(C61,'Fixed inputs'!$D$8:$D$75,0))</f>
        <v>47300</v>
      </c>
      <c r="N61" s="137"/>
      <c r="O61" s="86" t="s">
        <v>24</v>
      </c>
      <c r="P61" s="86" t="s">
        <v>113</v>
      </c>
      <c r="Q61" s="86"/>
      <c r="R61" s="89" t="str">
        <f t="shared" si="2"/>
        <v>2024 Validation</v>
      </c>
      <c r="T61" s="95" t="s">
        <v>33</v>
      </c>
      <c r="U61" s="86" t="s">
        <v>10</v>
      </c>
      <c r="V61" s="86" t="s">
        <v>22</v>
      </c>
      <c r="W61" s="87">
        <f>INDEX(rngCarbonTaxDeterministic,MATCH($C61,'Commodity inputs and calcs'!$U$33:$U$100,0),MATCH($T61,'Commodity inputs and calcs'!$W$32:$Y$32,0))</f>
        <v>0.1</v>
      </c>
      <c r="X61" s="87"/>
      <c r="Y61" s="86" t="s">
        <v>82</v>
      </c>
      <c r="Z61" s="88">
        <v>1</v>
      </c>
      <c r="AA61" s="137">
        <f t="shared" si="6"/>
        <v>47300</v>
      </c>
      <c r="AB61" s="137"/>
      <c r="AC61" s="86" t="s">
        <v>24</v>
      </c>
      <c r="AD61" s="86" t="s">
        <v>113</v>
      </c>
      <c r="AE61" s="86"/>
      <c r="AF61" s="89" t="str">
        <f t="shared" si="3"/>
        <v>2024 Validation</v>
      </c>
    </row>
    <row r="62" spans="1:32" x14ac:dyDescent="0.6">
      <c r="A62" s="82" t="str">
        <f>'Fuel adder inputs and calcs'!C59</f>
        <v>Coal</v>
      </c>
      <c r="B62" s="82" t="str">
        <f>'Fuel adder inputs and calcs'!D59</f>
        <v>ROI</v>
      </c>
      <c r="C62" s="82" t="str">
        <f>'Fuel adder inputs and calcs'!E59&amp;'Fuel adder inputs and calcs'!F59</f>
        <v>2029Q4</v>
      </c>
      <c r="D62" s="82" t="str">
        <f>B62&amp;IF(B62="",""," ")&amp;INDEX('Fixed inputs'!$D$93:$D$97,MATCH(A62,rngFuels,0))</f>
        <v>ROI Coal</v>
      </c>
      <c r="E62" s="59"/>
      <c r="G62" s="86" t="str">
        <f t="shared" ref="G62" si="7">D62</f>
        <v>ROI Coal</v>
      </c>
      <c r="H62" s="86" t="s">
        <v>22</v>
      </c>
      <c r="I62" s="87">
        <f ca="1">INDEX(rngFuelPricesDeterministic,MATCH($C62,'Commodity inputs and calcs'!$N$33:$N$100,0),MATCH($A62,'Commodity inputs and calcs'!$O$32:$S$32,0))+'Fuel adder inputs and calcs'!Q59</f>
        <v>7.8390082743020413</v>
      </c>
      <c r="J62" s="87"/>
      <c r="K62" s="86" t="s">
        <v>23</v>
      </c>
      <c r="L62" s="88">
        <v>1</v>
      </c>
      <c r="M62" s="137">
        <f>INDEX('Fixed inputs'!$G$8:$G$75,MATCH(C62,'Fixed inputs'!$D$8:$D$75,0))</f>
        <v>47392</v>
      </c>
      <c r="N62" s="137"/>
      <c r="O62" s="86" t="s">
        <v>24</v>
      </c>
      <c r="P62" s="86" t="s">
        <v>113</v>
      </c>
      <c r="Q62" s="86"/>
      <c r="R62" s="89" t="str">
        <f t="shared" ref="R62:R78" si="8">$H$6</f>
        <v>2024 Validation</v>
      </c>
      <c r="T62" s="95" t="s">
        <v>33</v>
      </c>
      <c r="U62" s="86" t="s">
        <v>10</v>
      </c>
      <c r="V62" s="86" t="s">
        <v>22</v>
      </c>
      <c r="W62" s="87">
        <f>INDEX(rngCarbonTaxDeterministic,MATCH($C62,'Commodity inputs and calcs'!$U$33:$U$100,0),MATCH($T62,'Commodity inputs and calcs'!$W$32:$Y$32,0))</f>
        <v>0.1</v>
      </c>
      <c r="X62" s="87"/>
      <c r="Y62" s="86" t="s">
        <v>82</v>
      </c>
      <c r="Z62" s="88">
        <v>1</v>
      </c>
      <c r="AA62" s="137">
        <f t="shared" si="6"/>
        <v>47392</v>
      </c>
      <c r="AB62" s="137"/>
      <c r="AC62" s="86" t="s">
        <v>24</v>
      </c>
      <c r="AD62" s="86" t="s">
        <v>113</v>
      </c>
      <c r="AE62" s="86"/>
      <c r="AF62" s="89" t="str">
        <f t="shared" si="3"/>
        <v>2024 Validation</v>
      </c>
    </row>
    <row r="63" spans="1:32" x14ac:dyDescent="0.6">
      <c r="A63" s="82" t="str">
        <f>'Fuel adder inputs and calcs'!C60</f>
        <v>Coal</v>
      </c>
      <c r="B63" s="82" t="str">
        <f>'Fuel adder inputs and calcs'!D60</f>
        <v>ROI</v>
      </c>
      <c r="C63" s="82" t="str">
        <f>'Fuel adder inputs and calcs'!E60&amp;'Fuel adder inputs and calcs'!F60</f>
        <v>2030Q1</v>
      </c>
      <c r="D63" s="82" t="str">
        <f>B63&amp;IF(B63="",""," ")&amp;INDEX('Fixed inputs'!$D$93:$D$97,MATCH(A63,rngFuels,0))</f>
        <v>ROI Coal</v>
      </c>
      <c r="E63" s="59"/>
      <c r="G63" s="86" t="str">
        <f t="shared" ref="G63:G78" si="9">D63</f>
        <v>ROI Coal</v>
      </c>
      <c r="H63" s="86" t="s">
        <v>22</v>
      </c>
      <c r="I63" s="87">
        <f ca="1">INDEX(rngFuelPricesDeterministic,MATCH($C63,'Commodity inputs and calcs'!$N$33:$N$100,0),MATCH($A63,'Commodity inputs and calcs'!$O$32:$S$32,0))+'Fuel adder inputs and calcs'!Q60</f>
        <v>7.8390082743020413</v>
      </c>
      <c r="J63" s="87"/>
      <c r="K63" s="86" t="s">
        <v>23</v>
      </c>
      <c r="L63" s="88">
        <v>1</v>
      </c>
      <c r="M63" s="137">
        <f>INDEX('Fixed inputs'!$G$8:$G$75,MATCH(C63,'Fixed inputs'!$D$8:$D$75,0))</f>
        <v>47484</v>
      </c>
      <c r="N63" s="137"/>
      <c r="O63" s="86" t="s">
        <v>24</v>
      </c>
      <c r="P63" s="86" t="s">
        <v>113</v>
      </c>
      <c r="Q63" s="86"/>
      <c r="R63" s="89" t="str">
        <f t="shared" si="8"/>
        <v>2024 Validation</v>
      </c>
      <c r="T63" s="95" t="s">
        <v>33</v>
      </c>
      <c r="U63" s="86" t="s">
        <v>10</v>
      </c>
      <c r="V63" s="86" t="s">
        <v>22</v>
      </c>
      <c r="W63" s="87">
        <f>INDEX(rngCarbonTaxDeterministic,MATCH($C63,'Commodity inputs and calcs'!$U$33:$U$100,0),MATCH($T63,'Commodity inputs and calcs'!$W$32:$Y$32,0))</f>
        <v>0.1</v>
      </c>
      <c r="X63" s="87"/>
      <c r="Y63" s="86" t="s">
        <v>82</v>
      </c>
      <c r="Z63" s="88">
        <v>2</v>
      </c>
      <c r="AA63" s="137">
        <f t="shared" si="6"/>
        <v>47484</v>
      </c>
      <c r="AB63" s="137"/>
      <c r="AC63" s="86" t="s">
        <v>24</v>
      </c>
      <c r="AD63" s="86" t="s">
        <v>113</v>
      </c>
      <c r="AE63" s="86"/>
      <c r="AF63" s="89" t="str">
        <f t="shared" si="3"/>
        <v>2024 Validation</v>
      </c>
    </row>
    <row r="64" spans="1:32" x14ac:dyDescent="0.6">
      <c r="A64" s="82" t="str">
        <f>'Fuel adder inputs and calcs'!C61</f>
        <v>Coal</v>
      </c>
      <c r="B64" s="82" t="str">
        <f>'Fuel adder inputs and calcs'!D61</f>
        <v>ROI</v>
      </c>
      <c r="C64" s="82" t="str">
        <f>'Fuel adder inputs and calcs'!E61&amp;'Fuel adder inputs and calcs'!F61</f>
        <v>2030Q2</v>
      </c>
      <c r="D64" s="82" t="str">
        <f>B64&amp;IF(B64="",""," ")&amp;INDEX('Fixed inputs'!$D$93:$D$97,MATCH(A64,rngFuels,0))</f>
        <v>ROI Coal</v>
      </c>
      <c r="E64" s="59"/>
      <c r="G64" s="86" t="str">
        <f t="shared" si="9"/>
        <v>ROI Coal</v>
      </c>
      <c r="H64" s="86" t="s">
        <v>22</v>
      </c>
      <c r="I64" s="87">
        <f ca="1">INDEX(rngFuelPricesDeterministic,MATCH($C64,'Commodity inputs and calcs'!$N$33:$N$100,0),MATCH($A64,'Commodity inputs and calcs'!$O$32:$S$32,0))+'Fuel adder inputs and calcs'!Q61</f>
        <v>7.8390082743020413</v>
      </c>
      <c r="J64" s="87"/>
      <c r="K64" s="86" t="s">
        <v>23</v>
      </c>
      <c r="L64" s="88">
        <v>1</v>
      </c>
      <c r="M64" s="137">
        <f>INDEX('Fixed inputs'!$G$8:$G$75,MATCH(C64,'Fixed inputs'!$D$8:$D$75,0))</f>
        <v>47574</v>
      </c>
      <c r="N64" s="137"/>
      <c r="O64" s="86" t="s">
        <v>24</v>
      </c>
      <c r="P64" s="86" t="s">
        <v>113</v>
      </c>
      <c r="Q64" s="86"/>
      <c r="R64" s="89" t="str">
        <f t="shared" si="8"/>
        <v>2024 Validation</v>
      </c>
      <c r="T64" s="95" t="s">
        <v>33</v>
      </c>
      <c r="U64" s="86" t="s">
        <v>10</v>
      </c>
      <c r="V64" s="86" t="s">
        <v>22</v>
      </c>
      <c r="W64" s="87">
        <f>INDEX(rngCarbonTaxDeterministic,MATCH($C64,'Commodity inputs and calcs'!$U$33:$U$100,0),MATCH($T64,'Commodity inputs and calcs'!$W$32:$Y$32,0))</f>
        <v>0.1</v>
      </c>
      <c r="X64" s="87"/>
      <c r="Y64" s="86" t="s">
        <v>82</v>
      </c>
      <c r="Z64" s="88">
        <v>3</v>
      </c>
      <c r="AA64" s="137">
        <f t="shared" si="6"/>
        <v>47574</v>
      </c>
      <c r="AB64" s="137"/>
      <c r="AC64" s="86" t="s">
        <v>24</v>
      </c>
      <c r="AD64" s="86" t="s">
        <v>113</v>
      </c>
      <c r="AE64" s="86"/>
      <c r="AF64" s="89" t="str">
        <f t="shared" si="3"/>
        <v>2024 Validation</v>
      </c>
    </row>
    <row r="65" spans="1:32" x14ac:dyDescent="0.6">
      <c r="A65" s="82" t="str">
        <f>'Fuel adder inputs and calcs'!C62</f>
        <v>Coal</v>
      </c>
      <c r="B65" s="82" t="str">
        <f>'Fuel adder inputs and calcs'!D62</f>
        <v>ROI</v>
      </c>
      <c r="C65" s="82" t="str">
        <f>'Fuel adder inputs and calcs'!E62&amp;'Fuel adder inputs and calcs'!F62</f>
        <v>2030Q3</v>
      </c>
      <c r="D65" s="82" t="str">
        <f>B65&amp;IF(B65="",""," ")&amp;INDEX('Fixed inputs'!$D$93:$D$97,MATCH(A65,rngFuels,0))</f>
        <v>ROI Coal</v>
      </c>
      <c r="E65" s="59"/>
      <c r="G65" s="86" t="str">
        <f t="shared" si="9"/>
        <v>ROI Coal</v>
      </c>
      <c r="H65" s="86" t="s">
        <v>22</v>
      </c>
      <c r="I65" s="87">
        <f ca="1">INDEX(rngFuelPricesDeterministic,MATCH($C65,'Commodity inputs and calcs'!$N$33:$N$100,0),MATCH($A65,'Commodity inputs and calcs'!$O$32:$S$32,0))+'Fuel adder inputs and calcs'!Q62</f>
        <v>7.8390082743020413</v>
      </c>
      <c r="J65" s="87"/>
      <c r="K65" s="86" t="s">
        <v>23</v>
      </c>
      <c r="L65" s="88">
        <v>1</v>
      </c>
      <c r="M65" s="137">
        <f>INDEX('Fixed inputs'!$G$8:$G$75,MATCH(C65,'Fixed inputs'!$D$8:$D$75,0))</f>
        <v>47665</v>
      </c>
      <c r="N65" s="137"/>
      <c r="O65" s="86" t="s">
        <v>24</v>
      </c>
      <c r="P65" s="86" t="s">
        <v>113</v>
      </c>
      <c r="Q65" s="86"/>
      <c r="R65" s="89" t="str">
        <f t="shared" si="8"/>
        <v>2024 Validation</v>
      </c>
      <c r="T65" s="95" t="s">
        <v>33</v>
      </c>
      <c r="U65" s="86" t="s">
        <v>10</v>
      </c>
      <c r="V65" s="86" t="s">
        <v>22</v>
      </c>
      <c r="W65" s="87">
        <f>INDEX(rngCarbonTaxDeterministic,MATCH($C65,'Commodity inputs and calcs'!$U$33:$U$100,0),MATCH($T65,'Commodity inputs and calcs'!$W$32:$Y$32,0))</f>
        <v>0.1</v>
      </c>
      <c r="X65" s="87"/>
      <c r="Y65" s="86" t="s">
        <v>82</v>
      </c>
      <c r="Z65" s="88">
        <v>4</v>
      </c>
      <c r="AA65" s="137">
        <f t="shared" si="6"/>
        <v>47665</v>
      </c>
      <c r="AB65" s="137"/>
      <c r="AC65" s="86" t="s">
        <v>24</v>
      </c>
      <c r="AD65" s="86" t="s">
        <v>113</v>
      </c>
      <c r="AE65" s="86"/>
      <c r="AF65" s="89" t="str">
        <f t="shared" si="3"/>
        <v>2024 Validation</v>
      </c>
    </row>
    <row r="66" spans="1:32" x14ac:dyDescent="0.6">
      <c r="A66" s="82" t="str">
        <f>'Fuel adder inputs and calcs'!C63</f>
        <v>Coal</v>
      </c>
      <c r="B66" s="82" t="str">
        <f>'Fuel adder inputs and calcs'!D63</f>
        <v>ROI</v>
      </c>
      <c r="C66" s="82" t="str">
        <f>'Fuel adder inputs and calcs'!E63&amp;'Fuel adder inputs and calcs'!F63</f>
        <v>2030Q4</v>
      </c>
      <c r="D66" s="82" t="str">
        <f>B66&amp;IF(B66="",""," ")&amp;INDEX('Fixed inputs'!$D$93:$D$97,MATCH(A66,rngFuels,0))</f>
        <v>ROI Coal</v>
      </c>
      <c r="E66" s="59"/>
      <c r="G66" s="86" t="str">
        <f t="shared" si="9"/>
        <v>ROI Coal</v>
      </c>
      <c r="H66" s="86" t="s">
        <v>22</v>
      </c>
      <c r="I66" s="87">
        <f ca="1">INDEX(rngFuelPricesDeterministic,MATCH($C66,'Commodity inputs and calcs'!$N$33:$N$100,0),MATCH($A66,'Commodity inputs and calcs'!$O$32:$S$32,0))+'Fuel adder inputs and calcs'!Q63</f>
        <v>7.8390082743020413</v>
      </c>
      <c r="J66" s="87"/>
      <c r="K66" s="86" t="s">
        <v>23</v>
      </c>
      <c r="L66" s="88">
        <v>1</v>
      </c>
      <c r="M66" s="137">
        <f>INDEX('Fixed inputs'!$G$8:$G$75,MATCH(C66,'Fixed inputs'!$D$8:$D$75,0))</f>
        <v>47757</v>
      </c>
      <c r="N66" s="137"/>
      <c r="O66" s="86" t="s">
        <v>24</v>
      </c>
      <c r="P66" s="86" t="s">
        <v>113</v>
      </c>
      <c r="Q66" s="86"/>
      <c r="R66" s="89" t="str">
        <f t="shared" si="8"/>
        <v>2024 Validation</v>
      </c>
      <c r="T66" s="95" t="s">
        <v>33</v>
      </c>
      <c r="U66" s="86" t="s">
        <v>10</v>
      </c>
      <c r="V66" s="86" t="s">
        <v>22</v>
      </c>
      <c r="W66" s="87">
        <f>INDEX(rngCarbonTaxDeterministic,MATCH($C66,'Commodity inputs and calcs'!$U$33:$U$100,0),MATCH($T66,'Commodity inputs and calcs'!$W$32:$Y$32,0))</f>
        <v>0.1</v>
      </c>
      <c r="X66" s="87"/>
      <c r="Y66" s="86" t="s">
        <v>82</v>
      </c>
      <c r="Z66" s="88">
        <v>5</v>
      </c>
      <c r="AA66" s="137">
        <f t="shared" si="6"/>
        <v>47757</v>
      </c>
      <c r="AB66" s="137"/>
      <c r="AC66" s="86" t="s">
        <v>24</v>
      </c>
      <c r="AD66" s="86" t="s">
        <v>113</v>
      </c>
      <c r="AE66" s="86"/>
      <c r="AF66" s="89" t="str">
        <f t="shared" si="3"/>
        <v>2024 Validation</v>
      </c>
    </row>
    <row r="67" spans="1:32" x14ac:dyDescent="0.6">
      <c r="A67" s="82" t="str">
        <f>'Fuel adder inputs and calcs'!C64</f>
        <v>Coal</v>
      </c>
      <c r="B67" s="82" t="str">
        <f>'Fuel adder inputs and calcs'!D64</f>
        <v>ROI</v>
      </c>
      <c r="C67" s="82" t="str">
        <f>'Fuel adder inputs and calcs'!E64&amp;'Fuel adder inputs and calcs'!F64</f>
        <v>2031Q1</v>
      </c>
      <c r="D67" s="82" t="str">
        <f>B67&amp;IF(B67="",""," ")&amp;INDEX('Fixed inputs'!$D$93:$D$97,MATCH(A67,rngFuels,0))</f>
        <v>ROI Coal</v>
      </c>
      <c r="E67" s="59"/>
      <c r="G67" s="86" t="str">
        <f t="shared" si="9"/>
        <v>ROI Coal</v>
      </c>
      <c r="H67" s="86" t="s">
        <v>22</v>
      </c>
      <c r="I67" s="87">
        <f ca="1">INDEX(rngFuelPricesDeterministic,MATCH($C67,'Commodity inputs and calcs'!$N$33:$N$100,0),MATCH($A67,'Commodity inputs and calcs'!$O$32:$S$32,0))+'Fuel adder inputs and calcs'!Q64</f>
        <v>7.8390082743020413</v>
      </c>
      <c r="J67" s="87"/>
      <c r="K67" s="86" t="s">
        <v>23</v>
      </c>
      <c r="L67" s="88">
        <v>1</v>
      </c>
      <c r="M67" s="137">
        <f>INDEX('Fixed inputs'!$G$8:$G$75,MATCH(C67,'Fixed inputs'!$D$8:$D$75,0))</f>
        <v>47849</v>
      </c>
      <c r="N67" s="137"/>
      <c r="O67" s="86" t="s">
        <v>24</v>
      </c>
      <c r="P67" s="86" t="s">
        <v>113</v>
      </c>
      <c r="Q67" s="86"/>
      <c r="R67" s="89" t="str">
        <f t="shared" si="8"/>
        <v>2024 Validation</v>
      </c>
      <c r="T67" s="95" t="s">
        <v>33</v>
      </c>
      <c r="U67" s="86" t="s">
        <v>10</v>
      </c>
      <c r="V67" s="86" t="s">
        <v>22</v>
      </c>
      <c r="W67" s="87">
        <f>INDEX(rngCarbonTaxDeterministic,MATCH($C67,'Commodity inputs and calcs'!$U$33:$U$100,0),MATCH($T67,'Commodity inputs and calcs'!$W$32:$Y$32,0))</f>
        <v>0.1</v>
      </c>
      <c r="X67" s="87"/>
      <c r="Y67" s="86" t="s">
        <v>82</v>
      </c>
      <c r="Z67" s="88">
        <v>6</v>
      </c>
      <c r="AA67" s="137">
        <f t="shared" si="6"/>
        <v>47849</v>
      </c>
      <c r="AB67" s="137"/>
      <c r="AC67" s="86" t="s">
        <v>24</v>
      </c>
      <c r="AD67" s="86" t="s">
        <v>113</v>
      </c>
      <c r="AE67" s="86"/>
      <c r="AF67" s="89" t="str">
        <f t="shared" si="3"/>
        <v>2024 Validation</v>
      </c>
    </row>
    <row r="68" spans="1:32" x14ac:dyDescent="0.6">
      <c r="A68" s="82" t="str">
        <f>'Fuel adder inputs and calcs'!C65</f>
        <v>Coal</v>
      </c>
      <c r="B68" s="82" t="str">
        <f>'Fuel adder inputs and calcs'!D65</f>
        <v>ROI</v>
      </c>
      <c r="C68" s="82" t="str">
        <f>'Fuel adder inputs and calcs'!E65&amp;'Fuel adder inputs and calcs'!F65</f>
        <v>2031Q2</v>
      </c>
      <c r="D68" s="82" t="str">
        <f>B68&amp;IF(B68="",""," ")&amp;INDEX('Fixed inputs'!$D$93:$D$97,MATCH(A68,rngFuels,0))</f>
        <v>ROI Coal</v>
      </c>
      <c r="E68" s="59"/>
      <c r="G68" s="86" t="str">
        <f t="shared" si="9"/>
        <v>ROI Coal</v>
      </c>
      <c r="H68" s="86" t="s">
        <v>22</v>
      </c>
      <c r="I68" s="87">
        <f ca="1">INDEX(rngFuelPricesDeterministic,MATCH($C68,'Commodity inputs and calcs'!$N$33:$N$100,0),MATCH($A68,'Commodity inputs and calcs'!$O$32:$S$32,0))+'Fuel adder inputs and calcs'!Q65</f>
        <v>7.8390082743020413</v>
      </c>
      <c r="J68" s="87"/>
      <c r="K68" s="86" t="s">
        <v>23</v>
      </c>
      <c r="L68" s="88">
        <v>1</v>
      </c>
      <c r="M68" s="137">
        <f>INDEX('Fixed inputs'!$G$8:$G$75,MATCH(C68,'Fixed inputs'!$D$8:$D$75,0))</f>
        <v>47939</v>
      </c>
      <c r="N68" s="137"/>
      <c r="O68" s="86" t="s">
        <v>24</v>
      </c>
      <c r="P68" s="86" t="s">
        <v>113</v>
      </c>
      <c r="Q68" s="86"/>
      <c r="R68" s="89" t="str">
        <f t="shared" si="8"/>
        <v>2024 Validation</v>
      </c>
      <c r="T68" s="95" t="s">
        <v>33</v>
      </c>
      <c r="U68" s="86" t="s">
        <v>10</v>
      </c>
      <c r="V68" s="86" t="s">
        <v>22</v>
      </c>
      <c r="W68" s="87">
        <f>INDEX(rngCarbonTaxDeterministic,MATCH($C68,'Commodity inputs and calcs'!$U$33:$U$100,0),MATCH($T68,'Commodity inputs and calcs'!$W$32:$Y$32,0))</f>
        <v>0.1</v>
      </c>
      <c r="X68" s="87"/>
      <c r="Y68" s="86" t="s">
        <v>82</v>
      </c>
      <c r="Z68" s="88">
        <v>7</v>
      </c>
      <c r="AA68" s="137">
        <f t="shared" si="6"/>
        <v>47939</v>
      </c>
      <c r="AB68" s="137"/>
      <c r="AC68" s="86" t="s">
        <v>24</v>
      </c>
      <c r="AD68" s="86" t="s">
        <v>113</v>
      </c>
      <c r="AE68" s="86"/>
      <c r="AF68" s="89" t="str">
        <f t="shared" si="3"/>
        <v>2024 Validation</v>
      </c>
    </row>
    <row r="69" spans="1:32" x14ac:dyDescent="0.6">
      <c r="A69" s="82" t="str">
        <f>'Fuel adder inputs and calcs'!C66</f>
        <v>Coal</v>
      </c>
      <c r="B69" s="82" t="str">
        <f>'Fuel adder inputs and calcs'!D66</f>
        <v>ROI</v>
      </c>
      <c r="C69" s="82" t="str">
        <f>'Fuel adder inputs and calcs'!E66&amp;'Fuel adder inputs and calcs'!F66</f>
        <v>2031Q3</v>
      </c>
      <c r="D69" s="82" t="str">
        <f>B69&amp;IF(B69="",""," ")&amp;INDEX('Fixed inputs'!$D$93:$D$97,MATCH(A69,rngFuels,0))</f>
        <v>ROI Coal</v>
      </c>
      <c r="E69" s="59"/>
      <c r="G69" s="86" t="str">
        <f t="shared" si="9"/>
        <v>ROI Coal</v>
      </c>
      <c r="H69" s="86" t="s">
        <v>22</v>
      </c>
      <c r="I69" s="87">
        <f ca="1">INDEX(rngFuelPricesDeterministic,MATCH($C69,'Commodity inputs and calcs'!$N$33:$N$100,0),MATCH($A69,'Commodity inputs and calcs'!$O$32:$S$32,0))+'Fuel adder inputs and calcs'!Q66</f>
        <v>7.8390082743020413</v>
      </c>
      <c r="J69" s="87"/>
      <c r="K69" s="86" t="s">
        <v>23</v>
      </c>
      <c r="L69" s="88">
        <v>1</v>
      </c>
      <c r="M69" s="137">
        <f>INDEX('Fixed inputs'!$G$8:$G$75,MATCH(C69,'Fixed inputs'!$D$8:$D$75,0))</f>
        <v>48030</v>
      </c>
      <c r="N69" s="137"/>
      <c r="O69" s="86" t="s">
        <v>24</v>
      </c>
      <c r="P69" s="86" t="s">
        <v>113</v>
      </c>
      <c r="Q69" s="86"/>
      <c r="R69" s="89" t="str">
        <f t="shared" si="8"/>
        <v>2024 Validation</v>
      </c>
      <c r="T69" s="95" t="s">
        <v>33</v>
      </c>
      <c r="U69" s="86" t="s">
        <v>10</v>
      </c>
      <c r="V69" s="86" t="s">
        <v>22</v>
      </c>
      <c r="W69" s="87">
        <f>INDEX(rngCarbonTaxDeterministic,MATCH($C69,'Commodity inputs and calcs'!$U$33:$U$100,0),MATCH($T69,'Commodity inputs and calcs'!$W$32:$Y$32,0))</f>
        <v>0.1</v>
      </c>
      <c r="X69" s="87"/>
      <c r="Y69" s="86" t="s">
        <v>82</v>
      </c>
      <c r="Z69" s="88">
        <v>8</v>
      </c>
      <c r="AA69" s="137">
        <f t="shared" si="6"/>
        <v>48030</v>
      </c>
      <c r="AB69" s="137"/>
      <c r="AC69" s="86" t="s">
        <v>24</v>
      </c>
      <c r="AD69" s="86" t="s">
        <v>113</v>
      </c>
      <c r="AE69" s="86"/>
      <c r="AF69" s="89" t="str">
        <f t="shared" si="3"/>
        <v>2024 Validation</v>
      </c>
    </row>
    <row r="70" spans="1:32" x14ac:dyDescent="0.6">
      <c r="A70" s="82" t="str">
        <f>'Fuel adder inputs and calcs'!C67</f>
        <v>Coal</v>
      </c>
      <c r="B70" s="82" t="str">
        <f>'Fuel adder inputs and calcs'!D67</f>
        <v>ROI</v>
      </c>
      <c r="C70" s="82" t="str">
        <f>'Fuel adder inputs and calcs'!E67&amp;'Fuel adder inputs and calcs'!F67</f>
        <v>2031Q4</v>
      </c>
      <c r="D70" s="82" t="str">
        <f>B70&amp;IF(B70="",""," ")&amp;INDEX('Fixed inputs'!$D$93:$D$97,MATCH(A70,rngFuels,0))</f>
        <v>ROI Coal</v>
      </c>
      <c r="E70" s="59"/>
      <c r="G70" s="86" t="str">
        <f t="shared" si="9"/>
        <v>ROI Coal</v>
      </c>
      <c r="H70" s="86" t="s">
        <v>22</v>
      </c>
      <c r="I70" s="87">
        <f ca="1">INDEX(rngFuelPricesDeterministic,MATCH($C70,'Commodity inputs and calcs'!$N$33:$N$100,0),MATCH($A70,'Commodity inputs and calcs'!$O$32:$S$32,0))+'Fuel adder inputs and calcs'!Q67</f>
        <v>7.8390082743020413</v>
      </c>
      <c r="J70" s="87"/>
      <c r="K70" s="86" t="s">
        <v>23</v>
      </c>
      <c r="L70" s="88">
        <v>1</v>
      </c>
      <c r="M70" s="137">
        <f>INDEX('Fixed inputs'!$G$8:$G$75,MATCH(C70,'Fixed inputs'!$D$8:$D$75,0))</f>
        <v>48122</v>
      </c>
      <c r="N70" s="137"/>
      <c r="O70" s="86" t="s">
        <v>24</v>
      </c>
      <c r="P70" s="86" t="s">
        <v>113</v>
      </c>
      <c r="Q70" s="86"/>
      <c r="R70" s="89" t="str">
        <f t="shared" si="8"/>
        <v>2024 Validation</v>
      </c>
      <c r="T70" s="95" t="s">
        <v>33</v>
      </c>
      <c r="U70" s="86" t="s">
        <v>10</v>
      </c>
      <c r="V70" s="86" t="s">
        <v>22</v>
      </c>
      <c r="W70" s="87">
        <f>INDEX(rngCarbonTaxDeterministic,MATCH($C70,'Commodity inputs and calcs'!$U$33:$U$100,0),MATCH($T70,'Commodity inputs and calcs'!$W$32:$Y$32,0))</f>
        <v>0.1</v>
      </c>
      <c r="X70" s="87"/>
      <c r="Y70" s="86" t="s">
        <v>82</v>
      </c>
      <c r="Z70" s="88">
        <v>9</v>
      </c>
      <c r="AA70" s="137">
        <f t="shared" si="6"/>
        <v>48122</v>
      </c>
      <c r="AB70" s="137"/>
      <c r="AC70" s="86" t="s">
        <v>24</v>
      </c>
      <c r="AD70" s="86" t="s">
        <v>113</v>
      </c>
      <c r="AE70" s="86"/>
      <c r="AF70" s="89" t="str">
        <f t="shared" si="3"/>
        <v>2024 Validation</v>
      </c>
    </row>
    <row r="71" spans="1:32" x14ac:dyDescent="0.6">
      <c r="A71" s="82" t="str">
        <f>'Fuel adder inputs and calcs'!C68</f>
        <v>Coal</v>
      </c>
      <c r="B71" s="82" t="str">
        <f>'Fuel adder inputs and calcs'!D68</f>
        <v>ROI</v>
      </c>
      <c r="C71" s="82" t="str">
        <f>'Fuel adder inputs and calcs'!E68&amp;'Fuel adder inputs and calcs'!F68</f>
        <v>2032Q1</v>
      </c>
      <c r="D71" s="82" t="str">
        <f>B71&amp;IF(B71="",""," ")&amp;INDEX('Fixed inputs'!$D$93:$D$97,MATCH(A71,rngFuels,0))</f>
        <v>ROI Coal</v>
      </c>
      <c r="E71" s="59"/>
      <c r="G71" s="86" t="str">
        <f t="shared" si="9"/>
        <v>ROI Coal</v>
      </c>
      <c r="H71" s="86" t="s">
        <v>22</v>
      </c>
      <c r="I71" s="87">
        <f ca="1">INDEX(rngFuelPricesDeterministic,MATCH($C71,'Commodity inputs and calcs'!$N$33:$N$100,0),MATCH($A71,'Commodity inputs and calcs'!$O$32:$S$32,0))+'Fuel adder inputs and calcs'!Q68</f>
        <v>7.8390082743020413</v>
      </c>
      <c r="J71" s="87"/>
      <c r="K71" s="86" t="s">
        <v>23</v>
      </c>
      <c r="L71" s="88">
        <v>1</v>
      </c>
      <c r="M71" s="137">
        <f>INDEX('Fixed inputs'!$G$8:$G$75,MATCH(C71,'Fixed inputs'!$D$8:$D$75,0))</f>
        <v>48214</v>
      </c>
      <c r="N71" s="137"/>
      <c r="O71" s="86" t="s">
        <v>24</v>
      </c>
      <c r="P71" s="86" t="s">
        <v>113</v>
      </c>
      <c r="Q71" s="86"/>
      <c r="R71" s="89" t="str">
        <f t="shared" si="8"/>
        <v>2024 Validation</v>
      </c>
      <c r="T71" s="95" t="s">
        <v>33</v>
      </c>
      <c r="U71" s="86" t="s">
        <v>10</v>
      </c>
      <c r="V71" s="86" t="s">
        <v>22</v>
      </c>
      <c r="W71" s="87">
        <f>INDEX(rngCarbonTaxDeterministic,MATCH($C71,'Commodity inputs and calcs'!$U$33:$U$100,0),MATCH($T71,'Commodity inputs and calcs'!$W$32:$Y$32,0))</f>
        <v>0.1</v>
      </c>
      <c r="X71" s="87"/>
      <c r="Y71" s="86" t="s">
        <v>82</v>
      </c>
      <c r="Z71" s="88">
        <v>10</v>
      </c>
      <c r="AA71" s="137">
        <f t="shared" si="6"/>
        <v>48214</v>
      </c>
      <c r="AB71" s="137"/>
      <c r="AC71" s="86" t="s">
        <v>24</v>
      </c>
      <c r="AD71" s="86" t="s">
        <v>113</v>
      </c>
      <c r="AE71" s="86"/>
      <c r="AF71" s="89" t="str">
        <f t="shared" si="3"/>
        <v>2024 Validation</v>
      </c>
    </row>
    <row r="72" spans="1:32" x14ac:dyDescent="0.6">
      <c r="A72" s="82" t="str">
        <f>'Fuel adder inputs and calcs'!C69</f>
        <v>Coal</v>
      </c>
      <c r="B72" s="82" t="str">
        <f>'Fuel adder inputs and calcs'!D69</f>
        <v>ROI</v>
      </c>
      <c r="C72" s="82" t="str">
        <f>'Fuel adder inputs and calcs'!E69&amp;'Fuel adder inputs and calcs'!F69</f>
        <v>2032Q2</v>
      </c>
      <c r="D72" s="82" t="str">
        <f>B72&amp;IF(B72="",""," ")&amp;INDEX('Fixed inputs'!$D$93:$D$97,MATCH(A72,rngFuels,0))</f>
        <v>ROI Coal</v>
      </c>
      <c r="E72" s="59"/>
      <c r="G72" s="86" t="str">
        <f t="shared" si="9"/>
        <v>ROI Coal</v>
      </c>
      <c r="H72" s="86" t="s">
        <v>22</v>
      </c>
      <c r="I72" s="87">
        <f ca="1">INDEX(rngFuelPricesDeterministic,MATCH($C72,'Commodity inputs and calcs'!$N$33:$N$100,0),MATCH($A72,'Commodity inputs and calcs'!$O$32:$S$32,0))+'Fuel adder inputs and calcs'!Q69</f>
        <v>7.8390082743020413</v>
      </c>
      <c r="J72" s="87"/>
      <c r="K72" s="86" t="s">
        <v>23</v>
      </c>
      <c r="L72" s="88">
        <v>1</v>
      </c>
      <c r="M72" s="137">
        <f>INDEX('Fixed inputs'!$G$8:$G$75,MATCH(C72,'Fixed inputs'!$D$8:$D$75,0))</f>
        <v>48305</v>
      </c>
      <c r="N72" s="137"/>
      <c r="O72" s="86" t="s">
        <v>24</v>
      </c>
      <c r="P72" s="86" t="s">
        <v>113</v>
      </c>
      <c r="Q72" s="86"/>
      <c r="R72" s="89" t="str">
        <f t="shared" si="8"/>
        <v>2024 Validation</v>
      </c>
      <c r="T72" s="95" t="s">
        <v>33</v>
      </c>
      <c r="U72" s="86" t="s">
        <v>10</v>
      </c>
      <c r="V72" s="86" t="s">
        <v>22</v>
      </c>
      <c r="W72" s="87">
        <f>INDEX(rngCarbonTaxDeterministic,MATCH($C72,'Commodity inputs and calcs'!$U$33:$U$100,0),MATCH($T72,'Commodity inputs and calcs'!$W$32:$Y$32,0))</f>
        <v>0.1</v>
      </c>
      <c r="X72" s="87"/>
      <c r="Y72" s="86" t="s">
        <v>82</v>
      </c>
      <c r="Z72" s="88">
        <v>11</v>
      </c>
      <c r="AA72" s="137">
        <f t="shared" si="6"/>
        <v>48305</v>
      </c>
      <c r="AB72" s="137"/>
      <c r="AC72" s="86" t="s">
        <v>24</v>
      </c>
      <c r="AD72" s="86" t="s">
        <v>113</v>
      </c>
      <c r="AE72" s="86"/>
      <c r="AF72" s="89" t="str">
        <f t="shared" si="3"/>
        <v>2024 Validation</v>
      </c>
    </row>
    <row r="73" spans="1:32" x14ac:dyDescent="0.6">
      <c r="A73" s="82" t="str">
        <f>'Fuel adder inputs and calcs'!C70</f>
        <v>Coal</v>
      </c>
      <c r="B73" s="82" t="str">
        <f>'Fuel adder inputs and calcs'!D70</f>
        <v>ROI</v>
      </c>
      <c r="C73" s="82" t="str">
        <f>'Fuel adder inputs and calcs'!E70&amp;'Fuel adder inputs and calcs'!F70</f>
        <v>2032Q3</v>
      </c>
      <c r="D73" s="82" t="str">
        <f>B73&amp;IF(B73="",""," ")&amp;INDEX('Fixed inputs'!$D$93:$D$97,MATCH(A73,rngFuels,0))</f>
        <v>ROI Coal</v>
      </c>
      <c r="E73" s="59"/>
      <c r="G73" s="86" t="str">
        <f t="shared" si="9"/>
        <v>ROI Coal</v>
      </c>
      <c r="H73" s="86" t="s">
        <v>22</v>
      </c>
      <c r="I73" s="87">
        <f ca="1">INDEX(rngFuelPricesDeterministic,MATCH($C73,'Commodity inputs and calcs'!$N$33:$N$100,0),MATCH($A73,'Commodity inputs and calcs'!$O$32:$S$32,0))+'Fuel adder inputs and calcs'!Q70</f>
        <v>7.8390082743020413</v>
      </c>
      <c r="J73" s="87"/>
      <c r="K73" s="86" t="s">
        <v>23</v>
      </c>
      <c r="L73" s="88">
        <v>1</v>
      </c>
      <c r="M73" s="137">
        <f>INDEX('Fixed inputs'!$G$8:$G$75,MATCH(C73,'Fixed inputs'!$D$8:$D$75,0))</f>
        <v>48396</v>
      </c>
      <c r="N73" s="137"/>
      <c r="O73" s="86" t="s">
        <v>24</v>
      </c>
      <c r="P73" s="86" t="s">
        <v>113</v>
      </c>
      <c r="Q73" s="86"/>
      <c r="R73" s="89" t="str">
        <f t="shared" si="8"/>
        <v>2024 Validation</v>
      </c>
      <c r="T73" s="95" t="s">
        <v>33</v>
      </c>
      <c r="U73" s="86" t="s">
        <v>10</v>
      </c>
      <c r="V73" s="86" t="s">
        <v>22</v>
      </c>
      <c r="W73" s="87">
        <f>INDEX(rngCarbonTaxDeterministic,MATCH($C73,'Commodity inputs and calcs'!$U$33:$U$100,0),MATCH($T73,'Commodity inputs and calcs'!$W$32:$Y$32,0))</f>
        <v>0.1</v>
      </c>
      <c r="X73" s="87"/>
      <c r="Y73" s="86" t="s">
        <v>82</v>
      </c>
      <c r="Z73" s="88">
        <v>12</v>
      </c>
      <c r="AA73" s="137">
        <f t="shared" si="6"/>
        <v>48396</v>
      </c>
      <c r="AB73" s="137"/>
      <c r="AC73" s="86" t="s">
        <v>24</v>
      </c>
      <c r="AD73" s="86" t="s">
        <v>113</v>
      </c>
      <c r="AE73" s="86"/>
      <c r="AF73" s="89" t="str">
        <f t="shared" si="3"/>
        <v>2024 Validation</v>
      </c>
    </row>
    <row r="74" spans="1:32" x14ac:dyDescent="0.6">
      <c r="A74" s="82" t="str">
        <f>'Fuel adder inputs and calcs'!C71</f>
        <v>Coal</v>
      </c>
      <c r="B74" s="82" t="str">
        <f>'Fuel adder inputs and calcs'!D71</f>
        <v>ROI</v>
      </c>
      <c r="C74" s="82" t="str">
        <f>'Fuel adder inputs and calcs'!E71&amp;'Fuel adder inputs and calcs'!F71</f>
        <v>2032Q4</v>
      </c>
      <c r="D74" s="82" t="str">
        <f>B74&amp;IF(B74="",""," ")&amp;INDEX('Fixed inputs'!$D$93:$D$97,MATCH(A74,rngFuels,0))</f>
        <v>ROI Coal</v>
      </c>
      <c r="E74" s="59"/>
      <c r="G74" s="86" t="str">
        <f t="shared" si="9"/>
        <v>ROI Coal</v>
      </c>
      <c r="H74" s="86" t="s">
        <v>22</v>
      </c>
      <c r="I74" s="87">
        <f ca="1">INDEX(rngFuelPricesDeterministic,MATCH($C74,'Commodity inputs and calcs'!$N$33:$N$100,0),MATCH($A74,'Commodity inputs and calcs'!$O$32:$S$32,0))+'Fuel adder inputs and calcs'!Q71</f>
        <v>7.8390082743020413</v>
      </c>
      <c r="J74" s="87"/>
      <c r="K74" s="86" t="s">
        <v>23</v>
      </c>
      <c r="L74" s="88">
        <v>1</v>
      </c>
      <c r="M74" s="137">
        <f>INDEX('Fixed inputs'!$G$8:$G$75,MATCH(C74,'Fixed inputs'!$D$8:$D$75,0))</f>
        <v>48488</v>
      </c>
      <c r="N74" s="137"/>
      <c r="O74" s="86" t="s">
        <v>24</v>
      </c>
      <c r="P74" s="86" t="s">
        <v>113</v>
      </c>
      <c r="Q74" s="86"/>
      <c r="R74" s="89" t="str">
        <f t="shared" si="8"/>
        <v>2024 Validation</v>
      </c>
      <c r="T74" s="95" t="s">
        <v>33</v>
      </c>
      <c r="U74" s="86" t="s">
        <v>10</v>
      </c>
      <c r="V74" s="86" t="s">
        <v>22</v>
      </c>
      <c r="W74" s="87">
        <f>INDEX(rngCarbonTaxDeterministic,MATCH($C74,'Commodity inputs and calcs'!$U$33:$U$100,0),MATCH($T74,'Commodity inputs and calcs'!$W$32:$Y$32,0))</f>
        <v>0.1</v>
      </c>
      <c r="X74" s="87"/>
      <c r="Y74" s="86" t="s">
        <v>82</v>
      </c>
      <c r="Z74" s="88">
        <v>13</v>
      </c>
      <c r="AA74" s="137">
        <f t="shared" si="6"/>
        <v>48488</v>
      </c>
      <c r="AB74" s="137"/>
      <c r="AC74" s="86" t="s">
        <v>24</v>
      </c>
      <c r="AD74" s="86" t="s">
        <v>113</v>
      </c>
      <c r="AE74" s="86"/>
      <c r="AF74" s="89" t="str">
        <f t="shared" si="3"/>
        <v>2024 Validation</v>
      </c>
    </row>
    <row r="75" spans="1:32" x14ac:dyDescent="0.6">
      <c r="A75" s="82" t="str">
        <f>'Fuel adder inputs and calcs'!C72</f>
        <v>Coal</v>
      </c>
      <c r="B75" s="82" t="str">
        <f>'Fuel adder inputs and calcs'!D72</f>
        <v>ROI</v>
      </c>
      <c r="C75" s="82" t="str">
        <f>'Fuel adder inputs and calcs'!E72&amp;'Fuel adder inputs and calcs'!F72</f>
        <v>2033Q1</v>
      </c>
      <c r="D75" s="82" t="str">
        <f>B75&amp;IF(B75="",""," ")&amp;INDEX('Fixed inputs'!$D$93:$D$97,MATCH(A75,rngFuels,0))</f>
        <v>ROI Coal</v>
      </c>
      <c r="E75" s="59"/>
      <c r="G75" s="86" t="str">
        <f t="shared" si="9"/>
        <v>ROI Coal</v>
      </c>
      <c r="H75" s="86" t="s">
        <v>22</v>
      </c>
      <c r="I75" s="87">
        <f ca="1">INDEX(rngFuelPricesDeterministic,MATCH($C75,'Commodity inputs and calcs'!$N$33:$N$100,0),MATCH($A75,'Commodity inputs and calcs'!$O$32:$S$32,0))+'Fuel adder inputs and calcs'!Q72</f>
        <v>7.8390082743020413</v>
      </c>
      <c r="J75" s="87"/>
      <c r="K75" s="86" t="s">
        <v>23</v>
      </c>
      <c r="L75" s="88">
        <v>1</v>
      </c>
      <c r="M75" s="137">
        <f>INDEX('Fixed inputs'!$G$8:$G$75,MATCH(C75,'Fixed inputs'!$D$8:$D$75,0))</f>
        <v>48580</v>
      </c>
      <c r="N75" s="137"/>
      <c r="O75" s="86" t="s">
        <v>24</v>
      </c>
      <c r="P75" s="86" t="s">
        <v>113</v>
      </c>
      <c r="Q75" s="86"/>
      <c r="R75" s="89" t="str">
        <f t="shared" si="8"/>
        <v>2024 Validation</v>
      </c>
      <c r="T75" s="95" t="s">
        <v>33</v>
      </c>
      <c r="U75" s="86" t="s">
        <v>10</v>
      </c>
      <c r="V75" s="86" t="s">
        <v>22</v>
      </c>
      <c r="W75" s="87">
        <f>INDEX(rngCarbonTaxDeterministic,MATCH($C75,'Commodity inputs and calcs'!$U$33:$U$100,0),MATCH($T75,'Commodity inputs and calcs'!$W$32:$Y$32,0))</f>
        <v>0.1</v>
      </c>
      <c r="X75" s="87"/>
      <c r="Y75" s="86" t="s">
        <v>82</v>
      </c>
      <c r="Z75" s="88">
        <v>14</v>
      </c>
      <c r="AA75" s="137">
        <f t="shared" si="6"/>
        <v>48580</v>
      </c>
      <c r="AB75" s="137"/>
      <c r="AC75" s="86" t="s">
        <v>24</v>
      </c>
      <c r="AD75" s="86" t="s">
        <v>113</v>
      </c>
      <c r="AE75" s="86"/>
      <c r="AF75" s="89" t="str">
        <f t="shared" si="3"/>
        <v>2024 Validation</v>
      </c>
    </row>
    <row r="76" spans="1:32" x14ac:dyDescent="0.6">
      <c r="A76" s="82" t="str">
        <f>'Fuel adder inputs and calcs'!C73</f>
        <v>Coal</v>
      </c>
      <c r="B76" s="82" t="str">
        <f>'Fuel adder inputs and calcs'!D73</f>
        <v>ROI</v>
      </c>
      <c r="C76" s="82" t="str">
        <f>'Fuel adder inputs and calcs'!E73&amp;'Fuel adder inputs and calcs'!F73</f>
        <v>2033Q2</v>
      </c>
      <c r="D76" s="82" t="str">
        <f>B76&amp;IF(B76="",""," ")&amp;INDEX('Fixed inputs'!$D$93:$D$97,MATCH(A76,rngFuels,0))</f>
        <v>ROI Coal</v>
      </c>
      <c r="E76" s="59"/>
      <c r="G76" s="86" t="str">
        <f t="shared" si="9"/>
        <v>ROI Coal</v>
      </c>
      <c r="H76" s="86" t="s">
        <v>22</v>
      </c>
      <c r="I76" s="87">
        <f ca="1">INDEX(rngFuelPricesDeterministic,MATCH($C76,'Commodity inputs and calcs'!$N$33:$N$100,0),MATCH($A76,'Commodity inputs and calcs'!$O$32:$S$32,0))+'Fuel adder inputs and calcs'!Q73</f>
        <v>7.8390082743020413</v>
      </c>
      <c r="J76" s="87"/>
      <c r="K76" s="86" t="s">
        <v>23</v>
      </c>
      <c r="L76" s="88">
        <v>1</v>
      </c>
      <c r="M76" s="137">
        <f>INDEX('Fixed inputs'!$G$8:$G$75,MATCH(C76,'Fixed inputs'!$D$8:$D$75,0))</f>
        <v>48670</v>
      </c>
      <c r="N76" s="137"/>
      <c r="O76" s="86" t="s">
        <v>24</v>
      </c>
      <c r="P76" s="86" t="s">
        <v>113</v>
      </c>
      <c r="Q76" s="86"/>
      <c r="R76" s="89" t="str">
        <f t="shared" si="8"/>
        <v>2024 Validation</v>
      </c>
      <c r="T76" s="95" t="s">
        <v>33</v>
      </c>
      <c r="U76" s="86" t="s">
        <v>10</v>
      </c>
      <c r="V76" s="86" t="s">
        <v>22</v>
      </c>
      <c r="W76" s="87">
        <f>INDEX(rngCarbonTaxDeterministic,MATCH($C76,'Commodity inputs and calcs'!$U$33:$U$100,0),MATCH($T76,'Commodity inputs and calcs'!$W$32:$Y$32,0))</f>
        <v>0.1</v>
      </c>
      <c r="X76" s="87"/>
      <c r="Y76" s="86" t="s">
        <v>82</v>
      </c>
      <c r="Z76" s="88">
        <v>15</v>
      </c>
      <c r="AA76" s="137">
        <f t="shared" si="6"/>
        <v>48670</v>
      </c>
      <c r="AB76" s="137"/>
      <c r="AC76" s="86" t="s">
        <v>24</v>
      </c>
      <c r="AD76" s="86" t="s">
        <v>113</v>
      </c>
      <c r="AE76" s="86"/>
      <c r="AF76" s="89" t="str">
        <f t="shared" si="3"/>
        <v>2024 Validation</v>
      </c>
    </row>
    <row r="77" spans="1:32" x14ac:dyDescent="0.6">
      <c r="A77" s="82" t="str">
        <f>'Fuel adder inputs and calcs'!C74</f>
        <v>Coal</v>
      </c>
      <c r="B77" s="82" t="str">
        <f>'Fuel adder inputs and calcs'!D74</f>
        <v>ROI</v>
      </c>
      <c r="C77" s="82" t="str">
        <f>'Fuel adder inputs and calcs'!E74&amp;'Fuel adder inputs and calcs'!F74</f>
        <v>2033Q3</v>
      </c>
      <c r="D77" s="82" t="str">
        <f>B77&amp;IF(B77="",""," ")&amp;INDEX('Fixed inputs'!$D$93:$D$97,MATCH(A77,rngFuels,0))</f>
        <v>ROI Coal</v>
      </c>
      <c r="E77" s="59"/>
      <c r="G77" s="86" t="str">
        <f t="shared" si="9"/>
        <v>ROI Coal</v>
      </c>
      <c r="H77" s="86" t="s">
        <v>22</v>
      </c>
      <c r="I77" s="87">
        <f ca="1">INDEX(rngFuelPricesDeterministic,MATCH($C77,'Commodity inputs and calcs'!$N$33:$N$100,0),MATCH($A77,'Commodity inputs and calcs'!$O$32:$S$32,0))+'Fuel adder inputs and calcs'!Q74</f>
        <v>7.8390082743020413</v>
      </c>
      <c r="J77" s="87"/>
      <c r="K77" s="86" t="s">
        <v>23</v>
      </c>
      <c r="L77" s="88">
        <v>1</v>
      </c>
      <c r="M77" s="137">
        <f>INDEX('Fixed inputs'!$G$8:$G$75,MATCH(C77,'Fixed inputs'!$D$8:$D$75,0))</f>
        <v>48761</v>
      </c>
      <c r="N77" s="137"/>
      <c r="O77" s="86" t="s">
        <v>24</v>
      </c>
      <c r="P77" s="86" t="s">
        <v>113</v>
      </c>
      <c r="Q77" s="86"/>
      <c r="R77" s="89" t="str">
        <f t="shared" si="8"/>
        <v>2024 Validation</v>
      </c>
      <c r="T77" s="95" t="s">
        <v>33</v>
      </c>
      <c r="U77" s="86" t="s">
        <v>10</v>
      </c>
      <c r="V77" s="86" t="s">
        <v>22</v>
      </c>
      <c r="W77" s="87">
        <f>INDEX(rngCarbonTaxDeterministic,MATCH($C77,'Commodity inputs and calcs'!$U$33:$U$100,0),MATCH($T77,'Commodity inputs and calcs'!$W$32:$Y$32,0))</f>
        <v>0.1</v>
      </c>
      <c r="X77" s="87"/>
      <c r="Y77" s="86" t="s">
        <v>82</v>
      </c>
      <c r="Z77" s="88">
        <v>16</v>
      </c>
      <c r="AA77" s="137">
        <f t="shared" si="6"/>
        <v>48761</v>
      </c>
      <c r="AB77" s="137"/>
      <c r="AC77" s="86" t="s">
        <v>24</v>
      </c>
      <c r="AD77" s="86" t="s">
        <v>113</v>
      </c>
      <c r="AE77" s="86"/>
      <c r="AF77" s="89" t="str">
        <f t="shared" si="3"/>
        <v>2024 Validation</v>
      </c>
    </row>
    <row r="78" spans="1:32" x14ac:dyDescent="0.6">
      <c r="A78" s="82" t="str">
        <f>'Fuel adder inputs and calcs'!C75</f>
        <v>Coal</v>
      </c>
      <c r="B78" s="82" t="str">
        <f>'Fuel adder inputs and calcs'!D75</f>
        <v>ROI</v>
      </c>
      <c r="C78" s="82" t="str">
        <f>'Fuel adder inputs and calcs'!E75&amp;'Fuel adder inputs and calcs'!F75</f>
        <v>2033Q4</v>
      </c>
      <c r="D78" s="82" t="str">
        <f>B78&amp;IF(B78="",""," ")&amp;INDEX('Fixed inputs'!$D$93:$D$97,MATCH(A78,rngFuels,0))</f>
        <v>ROI Coal</v>
      </c>
      <c r="E78" s="59"/>
      <c r="G78" s="86" t="str">
        <f t="shared" si="9"/>
        <v>ROI Coal</v>
      </c>
      <c r="H78" s="86" t="s">
        <v>22</v>
      </c>
      <c r="I78" s="87">
        <f ca="1">INDEX(rngFuelPricesDeterministic,MATCH($C78,'Commodity inputs and calcs'!$N$33:$N$100,0),MATCH($A78,'Commodity inputs and calcs'!$O$32:$S$32,0))+'Fuel adder inputs and calcs'!Q75</f>
        <v>7.8390082743020413</v>
      </c>
      <c r="J78" s="87"/>
      <c r="K78" s="86" t="s">
        <v>23</v>
      </c>
      <c r="L78" s="88">
        <v>1</v>
      </c>
      <c r="M78" s="137">
        <f>INDEX('Fixed inputs'!$G$8:$G$75,MATCH(C78,'Fixed inputs'!$D$8:$D$75,0))</f>
        <v>48853</v>
      </c>
      <c r="N78" s="137"/>
      <c r="O78" s="86" t="s">
        <v>24</v>
      </c>
      <c r="P78" s="86" t="s">
        <v>113</v>
      </c>
      <c r="Q78" s="86"/>
      <c r="R78" s="89" t="str">
        <f t="shared" si="8"/>
        <v>2024 Validation</v>
      </c>
      <c r="T78" s="95" t="s">
        <v>33</v>
      </c>
      <c r="U78" s="86" t="s">
        <v>10</v>
      </c>
      <c r="V78" s="86" t="s">
        <v>22</v>
      </c>
      <c r="W78" s="87">
        <f>INDEX(rngCarbonTaxDeterministic,MATCH($C78,'Commodity inputs and calcs'!$U$33:$U$100,0),MATCH($T78,'Commodity inputs and calcs'!$W$32:$Y$32,0))</f>
        <v>0.1</v>
      </c>
      <c r="X78" s="87"/>
      <c r="Y78" s="86" t="s">
        <v>82</v>
      </c>
      <c r="Z78" s="88">
        <v>17</v>
      </c>
      <c r="AA78" s="137">
        <f t="shared" si="6"/>
        <v>48853</v>
      </c>
      <c r="AB78" s="137"/>
      <c r="AC78" s="86" t="s">
        <v>24</v>
      </c>
      <c r="AD78" s="86" t="s">
        <v>113</v>
      </c>
      <c r="AE78" s="86"/>
      <c r="AF78" s="89" t="str">
        <f t="shared" si="3"/>
        <v>2024 Validation</v>
      </c>
    </row>
    <row r="79" spans="1:32" x14ac:dyDescent="0.6">
      <c r="A79" s="82" t="str">
        <f>'Fuel adder inputs and calcs'!C76</f>
        <v>Coal</v>
      </c>
      <c r="B79" s="82" t="str">
        <f>'Fuel adder inputs and calcs'!D76</f>
        <v>NI</v>
      </c>
      <c r="C79" s="82" t="str">
        <f>'Fuel adder inputs and calcs'!E76&amp;'Fuel adder inputs and calcs'!F76</f>
        <v>2017Q1</v>
      </c>
      <c r="D79" s="82" t="str">
        <f>B79&amp;IF(B79="",""," ")&amp;INDEX('Fixed inputs'!$D$93:$D$97,MATCH(A79,rngFuels,0))</f>
        <v>NI Coal</v>
      </c>
      <c r="E79" s="59"/>
      <c r="G79" s="86" t="str">
        <f t="shared" ref="G79:G85" si="10">D79</f>
        <v>NI Coal</v>
      </c>
      <c r="H79" s="86" t="s">
        <v>22</v>
      </c>
      <c r="I79" s="87">
        <f ca="1">INDEX(rngFuelPricesDeterministic,MATCH($C79,'Commodity inputs and calcs'!$N$33:$N$100,0),MATCH($A79,'Commodity inputs and calcs'!$O$32:$S$32,0))+'Fuel adder inputs and calcs'!Q76</f>
        <v>6.2180915880847243</v>
      </c>
      <c r="J79" s="87"/>
      <c r="K79" s="86" t="s">
        <v>23</v>
      </c>
      <c r="L79" s="88">
        <v>1</v>
      </c>
      <c r="M79" s="137">
        <f>INDEX('Fixed inputs'!$G$8:$G$75,MATCH(C79,'Fixed inputs'!$D$8:$D$75,0))</f>
        <v>42736</v>
      </c>
      <c r="N79" s="137"/>
      <c r="O79" s="86" t="s">
        <v>24</v>
      </c>
      <c r="P79" s="86" t="s">
        <v>113</v>
      </c>
      <c r="Q79" s="86"/>
      <c r="R79" s="89" t="str">
        <f t="shared" si="2"/>
        <v>2024 Validation</v>
      </c>
      <c r="T79" s="95" t="s">
        <v>57</v>
      </c>
      <c r="U79" s="86" t="s">
        <v>83</v>
      </c>
      <c r="V79" s="86" t="s">
        <v>22</v>
      </c>
      <c r="W79" s="87">
        <f>INDEX(rngCarbonTaxDeterministic,MATCH($C79,'Commodity inputs and calcs'!$U$33:$U$100,0),MATCH($T79,'Commodity inputs and calcs'!$W$32:$Y$32,0))</f>
        <v>9.217647058823529E-2</v>
      </c>
      <c r="X79" s="87"/>
      <c r="Y79" s="86" t="s">
        <v>82</v>
      </c>
      <c r="Z79" s="88">
        <v>1</v>
      </c>
      <c r="AA79" s="137">
        <f t="shared" ref="AA79:AA110" si="11">AA11</f>
        <v>42736</v>
      </c>
      <c r="AB79" s="137"/>
      <c r="AC79" s="86" t="s">
        <v>24</v>
      </c>
      <c r="AD79" s="86" t="s">
        <v>113</v>
      </c>
      <c r="AE79" s="86"/>
      <c r="AF79" s="89" t="str">
        <f t="shared" si="3"/>
        <v>2024 Validation</v>
      </c>
    </row>
    <row r="80" spans="1:32" x14ac:dyDescent="0.6">
      <c r="A80" s="82" t="str">
        <f>'Fuel adder inputs and calcs'!C77</f>
        <v>Coal</v>
      </c>
      <c r="B80" s="82" t="str">
        <f>'Fuel adder inputs and calcs'!D77</f>
        <v>NI</v>
      </c>
      <c r="C80" s="82" t="str">
        <f>'Fuel adder inputs and calcs'!E77&amp;'Fuel adder inputs and calcs'!F77</f>
        <v>2017Q2</v>
      </c>
      <c r="D80" s="82" t="str">
        <f>B80&amp;IF(B80="",""," ")&amp;INDEX('Fixed inputs'!$D$93:$D$97,MATCH(A80,rngFuels,0))</f>
        <v>NI Coal</v>
      </c>
      <c r="E80" s="59"/>
      <c r="G80" s="86" t="str">
        <f t="shared" si="10"/>
        <v>NI Coal</v>
      </c>
      <c r="H80" s="86" t="s">
        <v>22</v>
      </c>
      <c r="I80" s="87">
        <f ca="1">INDEX(rngFuelPricesDeterministic,MATCH($C80,'Commodity inputs and calcs'!$N$33:$N$100,0),MATCH($A80,'Commodity inputs and calcs'!$O$32:$S$32,0))+'Fuel adder inputs and calcs'!Q77</f>
        <v>6.2180915880847243</v>
      </c>
      <c r="J80" s="87"/>
      <c r="K80" s="86" t="s">
        <v>23</v>
      </c>
      <c r="L80" s="88">
        <v>1</v>
      </c>
      <c r="M80" s="137">
        <f>INDEX('Fixed inputs'!$G$8:$G$75,MATCH(C80,'Fixed inputs'!$D$8:$D$75,0))</f>
        <v>42826</v>
      </c>
      <c r="N80" s="137"/>
      <c r="O80" s="86" t="s">
        <v>24</v>
      </c>
      <c r="P80" s="86" t="s">
        <v>113</v>
      </c>
      <c r="Q80" s="86"/>
      <c r="R80" s="89" t="str">
        <f t="shared" si="2"/>
        <v>2024 Validation</v>
      </c>
      <c r="T80" s="95" t="s">
        <v>57</v>
      </c>
      <c r="U80" s="86" t="s">
        <v>83</v>
      </c>
      <c r="V80" s="86" t="s">
        <v>22</v>
      </c>
      <c r="W80" s="87">
        <f>INDEX(rngCarbonTaxDeterministic,MATCH($C80,'Commodity inputs and calcs'!$U$33:$U$100,0),MATCH($T80,'Commodity inputs and calcs'!$W$32:$Y$32,0))</f>
        <v>9.217647058823529E-2</v>
      </c>
      <c r="X80" s="87"/>
      <c r="Y80" s="86" t="s">
        <v>82</v>
      </c>
      <c r="Z80" s="88">
        <v>1</v>
      </c>
      <c r="AA80" s="137">
        <f t="shared" si="11"/>
        <v>42826</v>
      </c>
      <c r="AB80" s="137"/>
      <c r="AC80" s="86" t="s">
        <v>24</v>
      </c>
      <c r="AD80" s="86" t="s">
        <v>113</v>
      </c>
      <c r="AE80" s="86"/>
      <c r="AF80" s="89" t="str">
        <f t="shared" si="3"/>
        <v>2024 Validation</v>
      </c>
    </row>
    <row r="81" spans="1:32" x14ac:dyDescent="0.6">
      <c r="A81" s="82" t="str">
        <f>'Fuel adder inputs and calcs'!C78</f>
        <v>Coal</v>
      </c>
      <c r="B81" s="82" t="str">
        <f>'Fuel adder inputs and calcs'!D78</f>
        <v>NI</v>
      </c>
      <c r="C81" s="82" t="str">
        <f>'Fuel adder inputs and calcs'!E78&amp;'Fuel adder inputs and calcs'!F78</f>
        <v>2017Q3</v>
      </c>
      <c r="D81" s="82" t="str">
        <f>B81&amp;IF(B81="",""," ")&amp;INDEX('Fixed inputs'!$D$93:$D$97,MATCH(A81,rngFuels,0))</f>
        <v>NI Coal</v>
      </c>
      <c r="E81" s="59"/>
      <c r="G81" s="86" t="str">
        <f t="shared" si="10"/>
        <v>NI Coal</v>
      </c>
      <c r="H81" s="86" t="s">
        <v>22</v>
      </c>
      <c r="I81" s="87">
        <f ca="1">INDEX(rngFuelPricesDeterministic,MATCH($C81,'Commodity inputs and calcs'!$N$33:$N$100,0),MATCH($A81,'Commodity inputs and calcs'!$O$32:$S$32,0))+'Fuel adder inputs and calcs'!Q78</f>
        <v>6.2180915880847243</v>
      </c>
      <c r="J81" s="87"/>
      <c r="K81" s="86" t="s">
        <v>23</v>
      </c>
      <c r="L81" s="88">
        <v>1</v>
      </c>
      <c r="M81" s="137">
        <f>INDEX('Fixed inputs'!$G$8:$G$75,MATCH(C81,'Fixed inputs'!$D$8:$D$75,0))</f>
        <v>42917</v>
      </c>
      <c r="N81" s="137"/>
      <c r="O81" s="86" t="s">
        <v>24</v>
      </c>
      <c r="P81" s="86" t="s">
        <v>113</v>
      </c>
      <c r="Q81" s="86"/>
      <c r="R81" s="89" t="str">
        <f t="shared" si="2"/>
        <v>2024 Validation</v>
      </c>
      <c r="T81" s="95" t="s">
        <v>57</v>
      </c>
      <c r="U81" s="86" t="s">
        <v>83</v>
      </c>
      <c r="V81" s="86" t="s">
        <v>22</v>
      </c>
      <c r="W81" s="87">
        <f>INDEX(rngCarbonTaxDeterministic,MATCH($C81,'Commodity inputs and calcs'!$U$33:$U$100,0),MATCH($T81,'Commodity inputs and calcs'!$W$32:$Y$32,0))</f>
        <v>9.217647058823529E-2</v>
      </c>
      <c r="X81" s="87"/>
      <c r="Y81" s="86" t="s">
        <v>82</v>
      </c>
      <c r="Z81" s="88">
        <v>1</v>
      </c>
      <c r="AA81" s="137">
        <f t="shared" si="11"/>
        <v>42917</v>
      </c>
      <c r="AB81" s="137"/>
      <c r="AC81" s="86" t="s">
        <v>24</v>
      </c>
      <c r="AD81" s="86" t="s">
        <v>113</v>
      </c>
      <c r="AE81" s="86"/>
      <c r="AF81" s="89" t="str">
        <f t="shared" si="3"/>
        <v>2024 Validation</v>
      </c>
    </row>
    <row r="82" spans="1:32" x14ac:dyDescent="0.6">
      <c r="A82" s="82" t="str">
        <f>'Fuel adder inputs and calcs'!C79</f>
        <v>Coal</v>
      </c>
      <c r="B82" s="82" t="str">
        <f>'Fuel adder inputs and calcs'!D79</f>
        <v>NI</v>
      </c>
      <c r="C82" s="82" t="str">
        <f>'Fuel adder inputs and calcs'!E79&amp;'Fuel adder inputs and calcs'!F79</f>
        <v>2017Q4</v>
      </c>
      <c r="D82" s="82" t="str">
        <f>B82&amp;IF(B82="",""," ")&amp;INDEX('Fixed inputs'!$D$93:$D$97,MATCH(A82,rngFuels,0))</f>
        <v>NI Coal</v>
      </c>
      <c r="E82" s="59"/>
      <c r="G82" s="86" t="str">
        <f t="shared" si="10"/>
        <v>NI Coal</v>
      </c>
      <c r="H82" s="86" t="s">
        <v>22</v>
      </c>
      <c r="I82" s="87">
        <f ca="1">INDEX(rngFuelPricesDeterministic,MATCH($C82,'Commodity inputs and calcs'!$N$33:$N$100,0),MATCH($A82,'Commodity inputs and calcs'!$O$32:$S$32,0))+'Fuel adder inputs and calcs'!Q79</f>
        <v>6.2180915880847243</v>
      </c>
      <c r="J82" s="87"/>
      <c r="K82" s="86" t="s">
        <v>23</v>
      </c>
      <c r="L82" s="88">
        <v>1</v>
      </c>
      <c r="M82" s="137">
        <f>INDEX('Fixed inputs'!$G$8:$G$75,MATCH(C82,'Fixed inputs'!$D$8:$D$75,0))</f>
        <v>43009</v>
      </c>
      <c r="N82" s="137"/>
      <c r="O82" s="86" t="s">
        <v>24</v>
      </c>
      <c r="P82" s="86" t="s">
        <v>113</v>
      </c>
      <c r="Q82" s="86"/>
      <c r="R82" s="89" t="str">
        <f t="shared" si="2"/>
        <v>2024 Validation</v>
      </c>
      <c r="T82" s="95" t="s">
        <v>57</v>
      </c>
      <c r="U82" s="86" t="s">
        <v>83</v>
      </c>
      <c r="V82" s="86" t="s">
        <v>22</v>
      </c>
      <c r="W82" s="87">
        <f>INDEX(rngCarbonTaxDeterministic,MATCH($C82,'Commodity inputs and calcs'!$U$33:$U$100,0),MATCH($T82,'Commodity inputs and calcs'!$W$32:$Y$32,0))</f>
        <v>9.217647058823529E-2</v>
      </c>
      <c r="X82" s="87"/>
      <c r="Y82" s="86" t="s">
        <v>82</v>
      </c>
      <c r="Z82" s="88">
        <v>1</v>
      </c>
      <c r="AA82" s="137">
        <f t="shared" si="11"/>
        <v>43009</v>
      </c>
      <c r="AB82" s="137"/>
      <c r="AC82" s="86" t="s">
        <v>24</v>
      </c>
      <c r="AD82" s="86" t="s">
        <v>113</v>
      </c>
      <c r="AE82" s="86"/>
      <c r="AF82" s="89" t="str">
        <f t="shared" si="3"/>
        <v>2024 Validation</v>
      </c>
    </row>
    <row r="83" spans="1:32" x14ac:dyDescent="0.6">
      <c r="A83" s="82" t="str">
        <f>'Fuel adder inputs and calcs'!C80</f>
        <v>Coal</v>
      </c>
      <c r="B83" s="82" t="str">
        <f>'Fuel adder inputs and calcs'!D80</f>
        <v>NI</v>
      </c>
      <c r="C83" s="82" t="str">
        <f>'Fuel adder inputs and calcs'!E80&amp;'Fuel adder inputs and calcs'!F80</f>
        <v>2018Q1</v>
      </c>
      <c r="D83" s="82" t="str">
        <f>B83&amp;IF(B83="",""," ")&amp;INDEX('Fixed inputs'!$D$93:$D$97,MATCH(A83,rngFuels,0))</f>
        <v>NI Coal</v>
      </c>
      <c r="E83" s="59"/>
      <c r="G83" s="86" t="str">
        <f t="shared" si="10"/>
        <v>NI Coal</v>
      </c>
      <c r="H83" s="86" t="s">
        <v>22</v>
      </c>
      <c r="I83" s="87">
        <f ca="1">INDEX(rngFuelPricesDeterministic,MATCH($C83,'Commodity inputs and calcs'!$N$33:$N$100,0),MATCH($A83,'Commodity inputs and calcs'!$O$32:$S$32,0))+'Fuel adder inputs and calcs'!Q80</f>
        <v>6.2180915880847243</v>
      </c>
      <c r="J83" s="87"/>
      <c r="K83" s="86" t="s">
        <v>23</v>
      </c>
      <c r="L83" s="88">
        <v>1</v>
      </c>
      <c r="M83" s="137">
        <f>INDEX('Fixed inputs'!$G$8:$G$75,MATCH(C83,'Fixed inputs'!$D$8:$D$75,0))</f>
        <v>43101</v>
      </c>
      <c r="N83" s="137"/>
      <c r="O83" s="86" t="s">
        <v>24</v>
      </c>
      <c r="P83" s="86" t="s">
        <v>113</v>
      </c>
      <c r="Q83" s="86"/>
      <c r="R83" s="89" t="str">
        <f t="shared" si="2"/>
        <v>2024 Validation</v>
      </c>
      <c r="T83" s="95" t="s">
        <v>57</v>
      </c>
      <c r="U83" s="86" t="s">
        <v>83</v>
      </c>
      <c r="V83" s="86" t="s">
        <v>22</v>
      </c>
      <c r="W83" s="87">
        <f>INDEX(rngCarbonTaxDeterministic,MATCH($C83,'Commodity inputs and calcs'!$U$33:$U$100,0),MATCH($T83,'Commodity inputs and calcs'!$W$32:$Y$32,0))</f>
        <v>9.217647058823529E-2</v>
      </c>
      <c r="X83" s="87"/>
      <c r="Y83" s="86" t="s">
        <v>82</v>
      </c>
      <c r="Z83" s="88">
        <v>1</v>
      </c>
      <c r="AA83" s="137">
        <f t="shared" si="11"/>
        <v>43101</v>
      </c>
      <c r="AB83" s="137"/>
      <c r="AC83" s="86" t="s">
        <v>24</v>
      </c>
      <c r="AD83" s="86" t="s">
        <v>113</v>
      </c>
      <c r="AE83" s="86"/>
      <c r="AF83" s="89" t="str">
        <f t="shared" si="3"/>
        <v>2024 Validation</v>
      </c>
    </row>
    <row r="84" spans="1:32" x14ac:dyDescent="0.6">
      <c r="A84" s="82" t="str">
        <f>'Fuel adder inputs and calcs'!C81</f>
        <v>Coal</v>
      </c>
      <c r="B84" s="82" t="str">
        <f>'Fuel adder inputs and calcs'!D81</f>
        <v>NI</v>
      </c>
      <c r="C84" s="82" t="str">
        <f>'Fuel adder inputs and calcs'!E81&amp;'Fuel adder inputs and calcs'!F81</f>
        <v>2018Q2</v>
      </c>
      <c r="D84" s="82" t="str">
        <f>B84&amp;IF(B84="",""," ")&amp;INDEX('Fixed inputs'!$D$93:$D$97,MATCH(A84,rngFuels,0))</f>
        <v>NI Coal</v>
      </c>
      <c r="E84" s="59"/>
      <c r="G84" s="86" t="str">
        <f t="shared" si="10"/>
        <v>NI Coal</v>
      </c>
      <c r="H84" s="86" t="s">
        <v>22</v>
      </c>
      <c r="I84" s="87">
        <f ca="1">INDEX(rngFuelPricesDeterministic,MATCH($C84,'Commodity inputs and calcs'!$N$33:$N$100,0),MATCH($A84,'Commodity inputs and calcs'!$O$32:$S$32,0))+'Fuel adder inputs and calcs'!Q81</f>
        <v>6.2180915880847243</v>
      </c>
      <c r="J84" s="87"/>
      <c r="K84" s="86" t="s">
        <v>23</v>
      </c>
      <c r="L84" s="88">
        <v>1</v>
      </c>
      <c r="M84" s="137">
        <f>INDEX('Fixed inputs'!$G$8:$G$75,MATCH(C84,'Fixed inputs'!$D$8:$D$75,0))</f>
        <v>43191</v>
      </c>
      <c r="N84" s="137"/>
      <c r="O84" s="86" t="s">
        <v>24</v>
      </c>
      <c r="P84" s="86" t="s">
        <v>113</v>
      </c>
      <c r="Q84" s="86"/>
      <c r="R84" s="89" t="str">
        <f t="shared" si="2"/>
        <v>2024 Validation</v>
      </c>
      <c r="T84" s="95" t="s">
        <v>57</v>
      </c>
      <c r="U84" s="86" t="s">
        <v>83</v>
      </c>
      <c r="V84" s="86" t="s">
        <v>22</v>
      </c>
      <c r="W84" s="87">
        <f>INDEX(rngCarbonTaxDeterministic,MATCH($C84,'Commodity inputs and calcs'!$U$33:$U$100,0),MATCH($T84,'Commodity inputs and calcs'!$W$32:$Y$32,0))</f>
        <v>9.217647058823529E-2</v>
      </c>
      <c r="X84" s="87"/>
      <c r="Y84" s="86" t="s">
        <v>82</v>
      </c>
      <c r="Z84" s="88">
        <v>1</v>
      </c>
      <c r="AA84" s="137">
        <f t="shared" si="11"/>
        <v>43191</v>
      </c>
      <c r="AB84" s="137"/>
      <c r="AC84" s="86" t="s">
        <v>24</v>
      </c>
      <c r="AD84" s="86" t="s">
        <v>113</v>
      </c>
      <c r="AE84" s="86"/>
      <c r="AF84" s="89" t="str">
        <f t="shared" si="3"/>
        <v>2024 Validation</v>
      </c>
    </row>
    <row r="85" spans="1:32" x14ac:dyDescent="0.6">
      <c r="A85" s="82" t="str">
        <f>'Fuel adder inputs and calcs'!C82</f>
        <v>Coal</v>
      </c>
      <c r="B85" s="82" t="str">
        <f>'Fuel adder inputs and calcs'!D82</f>
        <v>NI</v>
      </c>
      <c r="C85" s="82" t="str">
        <f>'Fuel adder inputs and calcs'!E82&amp;'Fuel adder inputs and calcs'!F82</f>
        <v>2018Q3</v>
      </c>
      <c r="D85" s="82" t="str">
        <f>B85&amp;IF(B85="",""," ")&amp;INDEX('Fixed inputs'!$D$93:$D$97,MATCH(A85,rngFuels,0))</f>
        <v>NI Coal</v>
      </c>
      <c r="E85" s="59"/>
      <c r="G85" s="86" t="str">
        <f t="shared" si="10"/>
        <v>NI Coal</v>
      </c>
      <c r="H85" s="86" t="s">
        <v>22</v>
      </c>
      <c r="I85" s="87">
        <f ca="1">INDEX(rngFuelPricesDeterministic,MATCH($C85,'Commodity inputs and calcs'!$N$33:$N$100,0),MATCH($A85,'Commodity inputs and calcs'!$O$32:$S$32,0))+'Fuel adder inputs and calcs'!Q82</f>
        <v>6.2180915880847243</v>
      </c>
      <c r="J85" s="87"/>
      <c r="K85" s="86" t="s">
        <v>23</v>
      </c>
      <c r="L85" s="88">
        <v>1</v>
      </c>
      <c r="M85" s="137">
        <f>INDEX('Fixed inputs'!$G$8:$G$75,MATCH(C85,'Fixed inputs'!$D$8:$D$75,0))</f>
        <v>43282</v>
      </c>
      <c r="N85" s="137"/>
      <c r="O85" s="86" t="s">
        <v>24</v>
      </c>
      <c r="P85" s="86" t="s">
        <v>113</v>
      </c>
      <c r="Q85" s="86"/>
      <c r="R85" s="89" t="str">
        <f t="shared" si="2"/>
        <v>2024 Validation</v>
      </c>
      <c r="T85" s="95" t="s">
        <v>57</v>
      </c>
      <c r="U85" s="86" t="s">
        <v>83</v>
      </c>
      <c r="V85" s="86" t="s">
        <v>22</v>
      </c>
      <c r="W85" s="87">
        <f>INDEX(rngCarbonTaxDeterministic,MATCH($C85,'Commodity inputs and calcs'!$U$33:$U$100,0),MATCH($T85,'Commodity inputs and calcs'!$W$32:$Y$32,0))</f>
        <v>9.217647058823529E-2</v>
      </c>
      <c r="X85" s="87"/>
      <c r="Y85" s="86" t="s">
        <v>82</v>
      </c>
      <c r="Z85" s="88">
        <v>1</v>
      </c>
      <c r="AA85" s="137">
        <f t="shared" si="11"/>
        <v>43282</v>
      </c>
      <c r="AB85" s="137"/>
      <c r="AC85" s="86" t="s">
        <v>24</v>
      </c>
      <c r="AD85" s="86" t="s">
        <v>113</v>
      </c>
      <c r="AE85" s="86"/>
      <c r="AF85" s="89" t="str">
        <f t="shared" si="3"/>
        <v>2024 Validation</v>
      </c>
    </row>
    <row r="86" spans="1:32" x14ac:dyDescent="0.6">
      <c r="A86" s="82" t="str">
        <f>'Fuel adder inputs and calcs'!C83</f>
        <v>Coal</v>
      </c>
      <c r="B86" s="82" t="str">
        <f>'Fuel adder inputs and calcs'!D83</f>
        <v>NI</v>
      </c>
      <c r="C86" s="82" t="str">
        <f>'Fuel adder inputs and calcs'!E83&amp;'Fuel adder inputs and calcs'!F83</f>
        <v>2018Q4</v>
      </c>
      <c r="D86" s="82" t="str">
        <f>B86&amp;IF(B86="",""," ")&amp;INDEX('Fixed inputs'!$D$93:$D$97,MATCH(A86,rngFuels,0))</f>
        <v>NI Coal</v>
      </c>
      <c r="E86" s="59"/>
      <c r="G86" s="86" t="str">
        <f t="shared" ref="G86:G106" si="12">D86</f>
        <v>NI Coal</v>
      </c>
      <c r="H86" s="86" t="s">
        <v>22</v>
      </c>
      <c r="I86" s="87">
        <f ca="1">INDEX(rngFuelPricesDeterministic,MATCH($C86,'Commodity inputs and calcs'!$N$33:$N$100,0),MATCH($A86,'Commodity inputs and calcs'!$O$32:$S$32,0))+'Fuel adder inputs and calcs'!Q83</f>
        <v>6.2180915880847243</v>
      </c>
      <c r="J86" s="87"/>
      <c r="K86" s="86" t="s">
        <v>23</v>
      </c>
      <c r="L86" s="88">
        <v>1</v>
      </c>
      <c r="M86" s="137">
        <f>INDEX('Fixed inputs'!$G$8:$G$75,MATCH(C86,'Fixed inputs'!$D$8:$D$75,0))</f>
        <v>43374</v>
      </c>
      <c r="N86" s="137"/>
      <c r="O86" s="86" t="s">
        <v>24</v>
      </c>
      <c r="P86" s="86" t="s">
        <v>113</v>
      </c>
      <c r="Q86" s="86"/>
      <c r="R86" s="89" t="str">
        <f t="shared" si="2"/>
        <v>2024 Validation</v>
      </c>
      <c r="T86" s="95" t="s">
        <v>57</v>
      </c>
      <c r="U86" s="86" t="s">
        <v>83</v>
      </c>
      <c r="V86" s="86" t="s">
        <v>22</v>
      </c>
      <c r="W86" s="87">
        <f>INDEX(rngCarbonTaxDeterministic,MATCH($C86,'Commodity inputs and calcs'!$U$33:$U$100,0),MATCH($T86,'Commodity inputs and calcs'!$W$32:$Y$32,0))</f>
        <v>9.217647058823529E-2</v>
      </c>
      <c r="X86" s="87"/>
      <c r="Y86" s="86" t="s">
        <v>82</v>
      </c>
      <c r="Z86" s="88">
        <v>1</v>
      </c>
      <c r="AA86" s="137">
        <f t="shared" si="11"/>
        <v>43374</v>
      </c>
      <c r="AB86" s="137"/>
      <c r="AC86" s="86" t="s">
        <v>24</v>
      </c>
      <c r="AD86" s="86" t="s">
        <v>113</v>
      </c>
      <c r="AE86" s="86"/>
      <c r="AF86" s="89" t="str">
        <f t="shared" si="3"/>
        <v>2024 Validation</v>
      </c>
    </row>
    <row r="87" spans="1:32" x14ac:dyDescent="0.6">
      <c r="A87" s="82" t="str">
        <f>'Fuel adder inputs and calcs'!C84</f>
        <v>Coal</v>
      </c>
      <c r="B87" s="82" t="str">
        <f>'Fuel adder inputs and calcs'!D84</f>
        <v>NI</v>
      </c>
      <c r="C87" s="82" t="str">
        <f>'Fuel adder inputs and calcs'!E84&amp;'Fuel adder inputs and calcs'!F84</f>
        <v>2019Q1</v>
      </c>
      <c r="D87" s="82" t="str">
        <f>B87&amp;IF(B87="",""," ")&amp;INDEX('Fixed inputs'!$D$93:$D$97,MATCH(A87,rngFuels,0))</f>
        <v>NI Coal</v>
      </c>
      <c r="E87" s="59"/>
      <c r="G87" s="86" t="str">
        <f t="shared" si="12"/>
        <v>NI Coal</v>
      </c>
      <c r="H87" s="86" t="s">
        <v>22</v>
      </c>
      <c r="I87" s="87">
        <f ca="1">INDEX(rngFuelPricesDeterministic,MATCH($C87,'Commodity inputs and calcs'!$N$33:$N$100,0),MATCH($A87,'Commodity inputs and calcs'!$O$32:$S$32,0))+'Fuel adder inputs and calcs'!Q84</f>
        <v>6.2180915880847243</v>
      </c>
      <c r="J87" s="87"/>
      <c r="K87" s="86" t="s">
        <v>23</v>
      </c>
      <c r="L87" s="88">
        <v>1</v>
      </c>
      <c r="M87" s="137">
        <f>INDEX('Fixed inputs'!$G$8:$G$75,MATCH(C87,'Fixed inputs'!$D$8:$D$75,0))</f>
        <v>43466</v>
      </c>
      <c r="N87" s="137"/>
      <c r="O87" s="86" t="s">
        <v>24</v>
      </c>
      <c r="P87" s="86" t="s">
        <v>113</v>
      </c>
      <c r="Q87" s="86"/>
      <c r="R87" s="89" t="str">
        <f t="shared" si="2"/>
        <v>2024 Validation</v>
      </c>
      <c r="T87" s="95" t="s">
        <v>57</v>
      </c>
      <c r="U87" s="86" t="s">
        <v>83</v>
      </c>
      <c r="V87" s="86" t="s">
        <v>22</v>
      </c>
      <c r="W87" s="87">
        <f>INDEX(rngCarbonTaxDeterministic,MATCH($C87,'Commodity inputs and calcs'!$U$33:$U$100,0),MATCH($T87,'Commodity inputs and calcs'!$W$32:$Y$32,0))</f>
        <v>9.217647058823529E-2</v>
      </c>
      <c r="X87" s="87"/>
      <c r="Y87" s="86" t="s">
        <v>82</v>
      </c>
      <c r="Z87" s="88">
        <v>1</v>
      </c>
      <c r="AA87" s="137">
        <f t="shared" si="11"/>
        <v>43466</v>
      </c>
      <c r="AB87" s="137"/>
      <c r="AC87" s="86" t="s">
        <v>24</v>
      </c>
      <c r="AD87" s="86" t="s">
        <v>113</v>
      </c>
      <c r="AE87" s="86"/>
      <c r="AF87" s="89" t="str">
        <f t="shared" si="3"/>
        <v>2024 Validation</v>
      </c>
    </row>
    <row r="88" spans="1:32" x14ac:dyDescent="0.6">
      <c r="A88" s="82" t="str">
        <f>'Fuel adder inputs and calcs'!C85</f>
        <v>Coal</v>
      </c>
      <c r="B88" s="82" t="str">
        <f>'Fuel adder inputs and calcs'!D85</f>
        <v>NI</v>
      </c>
      <c r="C88" s="82" t="str">
        <f>'Fuel adder inputs and calcs'!E85&amp;'Fuel adder inputs and calcs'!F85</f>
        <v>2019Q2</v>
      </c>
      <c r="D88" s="82" t="str">
        <f>B88&amp;IF(B88="",""," ")&amp;INDEX('Fixed inputs'!$D$93:$D$97,MATCH(A88,rngFuels,0))</f>
        <v>NI Coal</v>
      </c>
      <c r="E88" s="59"/>
      <c r="G88" s="86" t="str">
        <f t="shared" si="12"/>
        <v>NI Coal</v>
      </c>
      <c r="H88" s="86" t="s">
        <v>22</v>
      </c>
      <c r="I88" s="87">
        <f ca="1">INDEX(rngFuelPricesDeterministic,MATCH($C88,'Commodity inputs and calcs'!$N$33:$N$100,0),MATCH($A88,'Commodity inputs and calcs'!$O$32:$S$32,0))+'Fuel adder inputs and calcs'!Q85</f>
        <v>6.2180915880847243</v>
      </c>
      <c r="J88" s="87"/>
      <c r="K88" s="86" t="s">
        <v>23</v>
      </c>
      <c r="L88" s="88">
        <v>1</v>
      </c>
      <c r="M88" s="137">
        <f>INDEX('Fixed inputs'!$G$8:$G$75,MATCH(C88,'Fixed inputs'!$D$8:$D$75,0))</f>
        <v>43556</v>
      </c>
      <c r="N88" s="137"/>
      <c r="O88" s="86" t="s">
        <v>24</v>
      </c>
      <c r="P88" s="86" t="s">
        <v>113</v>
      </c>
      <c r="Q88" s="86"/>
      <c r="R88" s="89" t="str">
        <f t="shared" si="2"/>
        <v>2024 Validation</v>
      </c>
      <c r="T88" s="95" t="s">
        <v>57</v>
      </c>
      <c r="U88" s="86" t="s">
        <v>83</v>
      </c>
      <c r="V88" s="86" t="s">
        <v>22</v>
      </c>
      <c r="W88" s="87">
        <f>INDEX(rngCarbonTaxDeterministic,MATCH($C88,'Commodity inputs and calcs'!$U$33:$U$100,0),MATCH($T88,'Commodity inputs and calcs'!$W$32:$Y$32,0))</f>
        <v>9.217647058823529E-2</v>
      </c>
      <c r="X88" s="87"/>
      <c r="Y88" s="86" t="s">
        <v>82</v>
      </c>
      <c r="Z88" s="88">
        <v>1</v>
      </c>
      <c r="AA88" s="137">
        <f t="shared" si="11"/>
        <v>43556</v>
      </c>
      <c r="AB88" s="137"/>
      <c r="AC88" s="86" t="s">
        <v>24</v>
      </c>
      <c r="AD88" s="86" t="s">
        <v>113</v>
      </c>
      <c r="AE88" s="86"/>
      <c r="AF88" s="89" t="str">
        <f t="shared" si="3"/>
        <v>2024 Validation</v>
      </c>
    </row>
    <row r="89" spans="1:32" x14ac:dyDescent="0.6">
      <c r="A89" s="82" t="str">
        <f>'Fuel adder inputs and calcs'!C86</f>
        <v>Coal</v>
      </c>
      <c r="B89" s="82" t="str">
        <f>'Fuel adder inputs and calcs'!D86</f>
        <v>NI</v>
      </c>
      <c r="C89" s="82" t="str">
        <f>'Fuel adder inputs and calcs'!E86&amp;'Fuel adder inputs and calcs'!F86</f>
        <v>2019Q3</v>
      </c>
      <c r="D89" s="82" t="str">
        <f>B89&amp;IF(B89="",""," ")&amp;INDEX('Fixed inputs'!$D$93:$D$97,MATCH(A89,rngFuels,0))</f>
        <v>NI Coal</v>
      </c>
      <c r="E89" s="59"/>
      <c r="G89" s="86" t="str">
        <f t="shared" si="12"/>
        <v>NI Coal</v>
      </c>
      <c r="H89" s="86" t="s">
        <v>22</v>
      </c>
      <c r="I89" s="87">
        <f ca="1">INDEX(rngFuelPricesDeterministic,MATCH($C89,'Commodity inputs and calcs'!$N$33:$N$100,0),MATCH($A89,'Commodity inputs and calcs'!$O$32:$S$32,0))+'Fuel adder inputs and calcs'!Q86</f>
        <v>6.2180915880847243</v>
      </c>
      <c r="J89" s="87"/>
      <c r="K89" s="86" t="s">
        <v>23</v>
      </c>
      <c r="L89" s="88">
        <v>1</v>
      </c>
      <c r="M89" s="137">
        <f>INDEX('Fixed inputs'!$G$8:$G$75,MATCH(C89,'Fixed inputs'!$D$8:$D$75,0))</f>
        <v>43647</v>
      </c>
      <c r="N89" s="137"/>
      <c r="O89" s="86" t="s">
        <v>24</v>
      </c>
      <c r="P89" s="86" t="s">
        <v>113</v>
      </c>
      <c r="Q89" s="86"/>
      <c r="R89" s="89" t="str">
        <f t="shared" si="2"/>
        <v>2024 Validation</v>
      </c>
      <c r="T89" s="95" t="s">
        <v>57</v>
      </c>
      <c r="U89" s="86" t="s">
        <v>83</v>
      </c>
      <c r="V89" s="86" t="s">
        <v>22</v>
      </c>
      <c r="W89" s="87">
        <f>INDEX(rngCarbonTaxDeterministic,MATCH($C89,'Commodity inputs and calcs'!$U$33:$U$100,0),MATCH($T89,'Commodity inputs and calcs'!$W$32:$Y$32,0))</f>
        <v>9.217647058823529E-2</v>
      </c>
      <c r="X89" s="87"/>
      <c r="Y89" s="86" t="s">
        <v>82</v>
      </c>
      <c r="Z89" s="88">
        <v>1</v>
      </c>
      <c r="AA89" s="137">
        <f t="shared" si="11"/>
        <v>43647</v>
      </c>
      <c r="AB89" s="137"/>
      <c r="AC89" s="86" t="s">
        <v>24</v>
      </c>
      <c r="AD89" s="86" t="s">
        <v>113</v>
      </c>
      <c r="AE89" s="86"/>
      <c r="AF89" s="89" t="str">
        <f t="shared" si="3"/>
        <v>2024 Validation</v>
      </c>
    </row>
    <row r="90" spans="1:32" x14ac:dyDescent="0.6">
      <c r="A90" s="82" t="str">
        <f>'Fuel adder inputs and calcs'!C87</f>
        <v>Coal</v>
      </c>
      <c r="B90" s="82" t="str">
        <f>'Fuel adder inputs and calcs'!D87</f>
        <v>NI</v>
      </c>
      <c r="C90" s="82" t="str">
        <f>'Fuel adder inputs and calcs'!E87&amp;'Fuel adder inputs and calcs'!F87</f>
        <v>2019Q4</v>
      </c>
      <c r="D90" s="82" t="str">
        <f>B90&amp;IF(B90="",""," ")&amp;INDEX('Fixed inputs'!$D$93:$D$97,MATCH(A90,rngFuels,0))</f>
        <v>NI Coal</v>
      </c>
      <c r="E90" s="59"/>
      <c r="G90" s="86" t="str">
        <f t="shared" si="12"/>
        <v>NI Coal</v>
      </c>
      <c r="H90" s="86" t="s">
        <v>22</v>
      </c>
      <c r="I90" s="87">
        <f ca="1">INDEX(rngFuelPricesDeterministic,MATCH($C90,'Commodity inputs and calcs'!$N$33:$N$100,0),MATCH($A90,'Commodity inputs and calcs'!$O$32:$S$32,0))+'Fuel adder inputs and calcs'!Q87</f>
        <v>6.2180915880847243</v>
      </c>
      <c r="J90" s="87"/>
      <c r="K90" s="86" t="s">
        <v>23</v>
      </c>
      <c r="L90" s="88">
        <v>1</v>
      </c>
      <c r="M90" s="137">
        <f>INDEX('Fixed inputs'!$G$8:$G$75,MATCH(C90,'Fixed inputs'!$D$8:$D$75,0))</f>
        <v>43739</v>
      </c>
      <c r="N90" s="137"/>
      <c r="O90" s="86" t="s">
        <v>24</v>
      </c>
      <c r="P90" s="86" t="s">
        <v>113</v>
      </c>
      <c r="Q90" s="86"/>
      <c r="R90" s="89" t="str">
        <f t="shared" si="2"/>
        <v>2024 Validation</v>
      </c>
      <c r="T90" s="95" t="s">
        <v>57</v>
      </c>
      <c r="U90" s="86" t="s">
        <v>83</v>
      </c>
      <c r="V90" s="86" t="s">
        <v>22</v>
      </c>
      <c r="W90" s="87">
        <f>INDEX(rngCarbonTaxDeterministic,MATCH($C90,'Commodity inputs and calcs'!$U$33:$U$100,0),MATCH($T90,'Commodity inputs and calcs'!$W$32:$Y$32,0))</f>
        <v>9.217647058823529E-2</v>
      </c>
      <c r="X90" s="87"/>
      <c r="Y90" s="86" t="s">
        <v>82</v>
      </c>
      <c r="Z90" s="88">
        <v>1</v>
      </c>
      <c r="AA90" s="137">
        <f t="shared" si="11"/>
        <v>43739</v>
      </c>
      <c r="AB90" s="137"/>
      <c r="AC90" s="86" t="s">
        <v>24</v>
      </c>
      <c r="AD90" s="86" t="s">
        <v>113</v>
      </c>
      <c r="AE90" s="86"/>
      <c r="AF90" s="89" t="str">
        <f t="shared" si="3"/>
        <v>2024 Validation</v>
      </c>
    </row>
    <row r="91" spans="1:32" x14ac:dyDescent="0.6">
      <c r="A91" s="82" t="str">
        <f>'Fuel adder inputs and calcs'!C88</f>
        <v>Coal</v>
      </c>
      <c r="B91" s="82" t="str">
        <f>'Fuel adder inputs and calcs'!D88</f>
        <v>NI</v>
      </c>
      <c r="C91" s="82" t="str">
        <f>'Fuel adder inputs and calcs'!E88&amp;'Fuel adder inputs and calcs'!F88</f>
        <v>2020Q1</v>
      </c>
      <c r="D91" s="82" t="str">
        <f>B91&amp;IF(B91="",""," ")&amp;INDEX('Fixed inputs'!$D$93:$D$97,MATCH(A91,rngFuels,0))</f>
        <v>NI Coal</v>
      </c>
      <c r="E91" s="59"/>
      <c r="G91" s="86" t="str">
        <f t="shared" si="12"/>
        <v>NI Coal</v>
      </c>
      <c r="H91" s="86" t="s">
        <v>22</v>
      </c>
      <c r="I91" s="87">
        <f ca="1">INDEX(rngFuelPricesDeterministic,MATCH($C91,'Commodity inputs and calcs'!$N$33:$N$100,0),MATCH($A91,'Commodity inputs and calcs'!$O$32:$S$32,0))+'Fuel adder inputs and calcs'!Q88</f>
        <v>6.2180915880847243</v>
      </c>
      <c r="J91" s="87"/>
      <c r="K91" s="86" t="s">
        <v>23</v>
      </c>
      <c r="L91" s="88">
        <v>1</v>
      </c>
      <c r="M91" s="137">
        <f>INDEX('Fixed inputs'!$G$8:$G$75,MATCH(C91,'Fixed inputs'!$D$8:$D$75,0))</f>
        <v>43831</v>
      </c>
      <c r="N91" s="137"/>
      <c r="O91" s="86" t="s">
        <v>24</v>
      </c>
      <c r="P91" s="86" t="s">
        <v>113</v>
      </c>
      <c r="Q91" s="86"/>
      <c r="R91" s="89" t="str">
        <f t="shared" si="2"/>
        <v>2024 Validation</v>
      </c>
      <c r="T91" s="95" t="s">
        <v>57</v>
      </c>
      <c r="U91" s="86" t="s">
        <v>83</v>
      </c>
      <c r="V91" s="86" t="s">
        <v>22</v>
      </c>
      <c r="W91" s="87">
        <f>INDEX(rngCarbonTaxDeterministic,MATCH($C91,'Commodity inputs and calcs'!$U$33:$U$100,0),MATCH($T91,'Commodity inputs and calcs'!$W$32:$Y$32,0))</f>
        <v>9.217647058823529E-2</v>
      </c>
      <c r="X91" s="87"/>
      <c r="Y91" s="86" t="s">
        <v>82</v>
      </c>
      <c r="Z91" s="88">
        <v>1</v>
      </c>
      <c r="AA91" s="137">
        <f t="shared" si="11"/>
        <v>43831</v>
      </c>
      <c r="AB91" s="137"/>
      <c r="AC91" s="86" t="s">
        <v>24</v>
      </c>
      <c r="AD91" s="86" t="s">
        <v>113</v>
      </c>
      <c r="AE91" s="86"/>
      <c r="AF91" s="89" t="str">
        <f t="shared" si="3"/>
        <v>2024 Validation</v>
      </c>
    </row>
    <row r="92" spans="1:32" x14ac:dyDescent="0.6">
      <c r="A92" s="82" t="str">
        <f>'Fuel adder inputs and calcs'!C89</f>
        <v>Coal</v>
      </c>
      <c r="B92" s="82" t="str">
        <f>'Fuel adder inputs and calcs'!D89</f>
        <v>NI</v>
      </c>
      <c r="C92" s="82" t="str">
        <f>'Fuel adder inputs and calcs'!E89&amp;'Fuel adder inputs and calcs'!F89</f>
        <v>2020Q2</v>
      </c>
      <c r="D92" s="82" t="str">
        <f>B92&amp;IF(B92="",""," ")&amp;INDEX('Fixed inputs'!$D$93:$D$97,MATCH(A92,rngFuels,0))</f>
        <v>NI Coal</v>
      </c>
      <c r="E92" s="59"/>
      <c r="G92" s="86" t="str">
        <f t="shared" si="12"/>
        <v>NI Coal</v>
      </c>
      <c r="H92" s="86" t="s">
        <v>22</v>
      </c>
      <c r="I92" s="87">
        <f ca="1">INDEX(rngFuelPricesDeterministic,MATCH($C92,'Commodity inputs and calcs'!$N$33:$N$100,0),MATCH($A92,'Commodity inputs and calcs'!$O$32:$S$32,0))+'Fuel adder inputs and calcs'!Q89</f>
        <v>6.2180915880847243</v>
      </c>
      <c r="J92" s="87"/>
      <c r="K92" s="86" t="s">
        <v>23</v>
      </c>
      <c r="L92" s="88">
        <v>1</v>
      </c>
      <c r="M92" s="137">
        <f>INDEX('Fixed inputs'!$G$8:$G$75,MATCH(C92,'Fixed inputs'!$D$8:$D$75,0))</f>
        <v>43922</v>
      </c>
      <c r="N92" s="137"/>
      <c r="O92" s="86" t="s">
        <v>24</v>
      </c>
      <c r="P92" s="86" t="s">
        <v>113</v>
      </c>
      <c r="Q92" s="86"/>
      <c r="R92" s="89" t="str">
        <f t="shared" si="2"/>
        <v>2024 Validation</v>
      </c>
      <c r="T92" s="95" t="s">
        <v>57</v>
      </c>
      <c r="U92" s="86" t="s">
        <v>83</v>
      </c>
      <c r="V92" s="86" t="s">
        <v>22</v>
      </c>
      <c r="W92" s="87">
        <f>INDEX(rngCarbonTaxDeterministic,MATCH($C92,'Commodity inputs and calcs'!$U$33:$U$100,0),MATCH($T92,'Commodity inputs and calcs'!$W$32:$Y$32,0))</f>
        <v>9.217647058823529E-2</v>
      </c>
      <c r="X92" s="87"/>
      <c r="Y92" s="86" t="s">
        <v>82</v>
      </c>
      <c r="Z92" s="88">
        <v>1</v>
      </c>
      <c r="AA92" s="137">
        <f t="shared" si="11"/>
        <v>43922</v>
      </c>
      <c r="AB92" s="137"/>
      <c r="AC92" s="86" t="s">
        <v>24</v>
      </c>
      <c r="AD92" s="86" t="s">
        <v>113</v>
      </c>
      <c r="AE92" s="86"/>
      <c r="AF92" s="89" t="str">
        <f t="shared" si="3"/>
        <v>2024 Validation</v>
      </c>
    </row>
    <row r="93" spans="1:32" x14ac:dyDescent="0.6">
      <c r="A93" s="82" t="str">
        <f>'Fuel adder inputs and calcs'!C90</f>
        <v>Coal</v>
      </c>
      <c r="B93" s="82" t="str">
        <f>'Fuel adder inputs and calcs'!D90</f>
        <v>NI</v>
      </c>
      <c r="C93" s="82" t="str">
        <f>'Fuel adder inputs and calcs'!E90&amp;'Fuel adder inputs and calcs'!F90</f>
        <v>2020Q3</v>
      </c>
      <c r="D93" s="82" t="str">
        <f>B93&amp;IF(B93="",""," ")&amp;INDEX('Fixed inputs'!$D$93:$D$97,MATCH(A93,rngFuels,0))</f>
        <v>NI Coal</v>
      </c>
      <c r="E93" s="59"/>
      <c r="G93" s="86" t="str">
        <f t="shared" si="12"/>
        <v>NI Coal</v>
      </c>
      <c r="H93" s="86" t="s">
        <v>22</v>
      </c>
      <c r="I93" s="87">
        <f ca="1">INDEX(rngFuelPricesDeterministic,MATCH($C93,'Commodity inputs and calcs'!$N$33:$N$100,0),MATCH($A93,'Commodity inputs and calcs'!$O$32:$S$32,0))+'Fuel adder inputs and calcs'!Q90</f>
        <v>6.2180915880847243</v>
      </c>
      <c r="J93" s="87"/>
      <c r="K93" s="86" t="s">
        <v>23</v>
      </c>
      <c r="L93" s="88">
        <v>1</v>
      </c>
      <c r="M93" s="137">
        <f>INDEX('Fixed inputs'!$G$8:$G$75,MATCH(C93,'Fixed inputs'!$D$8:$D$75,0))</f>
        <v>44013</v>
      </c>
      <c r="N93" s="137"/>
      <c r="O93" s="86" t="s">
        <v>24</v>
      </c>
      <c r="P93" s="86" t="s">
        <v>113</v>
      </c>
      <c r="Q93" s="86"/>
      <c r="R93" s="89" t="str">
        <f t="shared" si="2"/>
        <v>2024 Validation</v>
      </c>
      <c r="T93" s="95" t="s">
        <v>57</v>
      </c>
      <c r="U93" s="86" t="s">
        <v>83</v>
      </c>
      <c r="V93" s="86" t="s">
        <v>22</v>
      </c>
      <c r="W93" s="87">
        <f>INDEX(rngCarbonTaxDeterministic,MATCH($C93,'Commodity inputs and calcs'!$U$33:$U$100,0),MATCH($T93,'Commodity inputs and calcs'!$W$32:$Y$32,0))</f>
        <v>9.217647058823529E-2</v>
      </c>
      <c r="X93" s="87"/>
      <c r="Y93" s="86" t="s">
        <v>82</v>
      </c>
      <c r="Z93" s="88">
        <v>1</v>
      </c>
      <c r="AA93" s="137">
        <f t="shared" si="11"/>
        <v>44013</v>
      </c>
      <c r="AB93" s="137"/>
      <c r="AC93" s="86" t="s">
        <v>24</v>
      </c>
      <c r="AD93" s="86" t="s">
        <v>113</v>
      </c>
      <c r="AE93" s="86"/>
      <c r="AF93" s="89" t="str">
        <f t="shared" si="3"/>
        <v>2024 Validation</v>
      </c>
    </row>
    <row r="94" spans="1:32" x14ac:dyDescent="0.6">
      <c r="A94" s="82" t="str">
        <f>'Fuel adder inputs and calcs'!C91</f>
        <v>Coal</v>
      </c>
      <c r="B94" s="82" t="str">
        <f>'Fuel adder inputs and calcs'!D91</f>
        <v>NI</v>
      </c>
      <c r="C94" s="82" t="str">
        <f>'Fuel adder inputs and calcs'!E91&amp;'Fuel adder inputs and calcs'!F91</f>
        <v>2020Q4</v>
      </c>
      <c r="D94" s="82" t="str">
        <f>B94&amp;IF(B94="",""," ")&amp;INDEX('Fixed inputs'!$D$93:$D$97,MATCH(A94,rngFuels,0))</f>
        <v>NI Coal</v>
      </c>
      <c r="E94" s="59"/>
      <c r="G94" s="86" t="str">
        <f t="shared" si="12"/>
        <v>NI Coal</v>
      </c>
      <c r="H94" s="86" t="s">
        <v>22</v>
      </c>
      <c r="I94" s="87">
        <f ca="1">INDEX(rngFuelPricesDeterministic,MATCH($C94,'Commodity inputs and calcs'!$N$33:$N$100,0),MATCH($A94,'Commodity inputs and calcs'!$O$32:$S$32,0))+'Fuel adder inputs and calcs'!Q91</f>
        <v>6.2180915880847243</v>
      </c>
      <c r="J94" s="87"/>
      <c r="K94" s="86" t="s">
        <v>23</v>
      </c>
      <c r="L94" s="88">
        <v>1</v>
      </c>
      <c r="M94" s="137">
        <f>INDEX('Fixed inputs'!$G$8:$G$75,MATCH(C94,'Fixed inputs'!$D$8:$D$75,0))</f>
        <v>44105</v>
      </c>
      <c r="N94" s="137"/>
      <c r="O94" s="86" t="s">
        <v>24</v>
      </c>
      <c r="P94" s="86" t="s">
        <v>113</v>
      </c>
      <c r="Q94" s="86"/>
      <c r="R94" s="89" t="str">
        <f t="shared" si="2"/>
        <v>2024 Validation</v>
      </c>
      <c r="T94" s="95" t="s">
        <v>57</v>
      </c>
      <c r="U94" s="86" t="s">
        <v>83</v>
      </c>
      <c r="V94" s="86" t="s">
        <v>22</v>
      </c>
      <c r="W94" s="87">
        <f>INDEX(rngCarbonTaxDeterministic,MATCH($C94,'Commodity inputs and calcs'!$U$33:$U$100,0),MATCH($T94,'Commodity inputs and calcs'!$W$32:$Y$32,0))</f>
        <v>9.217647058823529E-2</v>
      </c>
      <c r="X94" s="87"/>
      <c r="Y94" s="86" t="s">
        <v>82</v>
      </c>
      <c r="Z94" s="88">
        <v>1</v>
      </c>
      <c r="AA94" s="137">
        <f t="shared" si="11"/>
        <v>44105</v>
      </c>
      <c r="AB94" s="137"/>
      <c r="AC94" s="86" t="s">
        <v>24</v>
      </c>
      <c r="AD94" s="86" t="s">
        <v>113</v>
      </c>
      <c r="AE94" s="86"/>
      <c r="AF94" s="89" t="str">
        <f t="shared" si="3"/>
        <v>2024 Validation</v>
      </c>
    </row>
    <row r="95" spans="1:32" x14ac:dyDescent="0.6">
      <c r="A95" s="82" t="str">
        <f>'Fuel adder inputs and calcs'!C92</f>
        <v>Coal</v>
      </c>
      <c r="B95" s="82" t="str">
        <f>'Fuel adder inputs and calcs'!D92</f>
        <v>NI</v>
      </c>
      <c r="C95" s="82" t="str">
        <f>'Fuel adder inputs and calcs'!E92&amp;'Fuel adder inputs and calcs'!F92</f>
        <v>2021Q1</v>
      </c>
      <c r="D95" s="82" t="str">
        <f>B95&amp;IF(B95="",""," ")&amp;INDEX('Fixed inputs'!$D$93:$D$97,MATCH(A95,rngFuels,0))</f>
        <v>NI Coal</v>
      </c>
      <c r="E95" s="59"/>
      <c r="G95" s="86" t="str">
        <f t="shared" si="12"/>
        <v>NI Coal</v>
      </c>
      <c r="H95" s="86" t="s">
        <v>22</v>
      </c>
      <c r="I95" s="87">
        <f ca="1">INDEX(rngFuelPricesDeterministic,MATCH($C95,'Commodity inputs and calcs'!$N$33:$N$100,0),MATCH($A95,'Commodity inputs and calcs'!$O$32:$S$32,0))+'Fuel adder inputs and calcs'!Q92</f>
        <v>6.2180915880847243</v>
      </c>
      <c r="J95" s="87"/>
      <c r="K95" s="86" t="s">
        <v>23</v>
      </c>
      <c r="L95" s="88">
        <v>1</v>
      </c>
      <c r="M95" s="137">
        <f>INDEX('Fixed inputs'!$G$8:$G$75,MATCH(C95,'Fixed inputs'!$D$8:$D$75,0))</f>
        <v>44197</v>
      </c>
      <c r="N95" s="137"/>
      <c r="O95" s="86" t="s">
        <v>24</v>
      </c>
      <c r="P95" s="86" t="s">
        <v>113</v>
      </c>
      <c r="Q95" s="86"/>
      <c r="R95" s="89" t="str">
        <f t="shared" si="2"/>
        <v>2024 Validation</v>
      </c>
      <c r="T95" s="95" t="s">
        <v>57</v>
      </c>
      <c r="U95" s="86" t="s">
        <v>83</v>
      </c>
      <c r="V95" s="86" t="s">
        <v>22</v>
      </c>
      <c r="W95" s="87">
        <f>INDEX(rngCarbonTaxDeterministic,MATCH($C95,'Commodity inputs and calcs'!$U$33:$U$100,0),MATCH($T95,'Commodity inputs and calcs'!$W$32:$Y$32,0))</f>
        <v>9.217647058823529E-2</v>
      </c>
      <c r="X95" s="87"/>
      <c r="Y95" s="86" t="s">
        <v>82</v>
      </c>
      <c r="Z95" s="88">
        <v>1</v>
      </c>
      <c r="AA95" s="137">
        <f t="shared" si="11"/>
        <v>44197</v>
      </c>
      <c r="AB95" s="137"/>
      <c r="AC95" s="86" t="s">
        <v>24</v>
      </c>
      <c r="AD95" s="86" t="s">
        <v>113</v>
      </c>
      <c r="AE95" s="86"/>
      <c r="AF95" s="89" t="str">
        <f t="shared" si="3"/>
        <v>2024 Validation</v>
      </c>
    </row>
    <row r="96" spans="1:32" x14ac:dyDescent="0.6">
      <c r="A96" s="82" t="str">
        <f>'Fuel adder inputs and calcs'!C93</f>
        <v>Coal</v>
      </c>
      <c r="B96" s="82" t="str">
        <f>'Fuel adder inputs and calcs'!D93</f>
        <v>NI</v>
      </c>
      <c r="C96" s="82" t="str">
        <f>'Fuel adder inputs and calcs'!E93&amp;'Fuel adder inputs and calcs'!F93</f>
        <v>2021Q2</v>
      </c>
      <c r="D96" s="82" t="str">
        <f>B96&amp;IF(B96="",""," ")&amp;INDEX('Fixed inputs'!$D$93:$D$97,MATCH(A96,rngFuels,0))</f>
        <v>NI Coal</v>
      </c>
      <c r="E96" s="59"/>
      <c r="G96" s="86" t="str">
        <f t="shared" si="12"/>
        <v>NI Coal</v>
      </c>
      <c r="H96" s="86" t="s">
        <v>22</v>
      </c>
      <c r="I96" s="87">
        <f ca="1">INDEX(rngFuelPricesDeterministic,MATCH($C96,'Commodity inputs and calcs'!$N$33:$N$100,0),MATCH($A96,'Commodity inputs and calcs'!$O$32:$S$32,0))+'Fuel adder inputs and calcs'!Q93</f>
        <v>6.2180915880847243</v>
      </c>
      <c r="J96" s="87"/>
      <c r="K96" s="86" t="s">
        <v>23</v>
      </c>
      <c r="L96" s="88">
        <v>1</v>
      </c>
      <c r="M96" s="137">
        <f>INDEX('Fixed inputs'!$G$8:$G$75,MATCH(C96,'Fixed inputs'!$D$8:$D$75,0))</f>
        <v>44287</v>
      </c>
      <c r="N96" s="137"/>
      <c r="O96" s="86" t="s">
        <v>24</v>
      </c>
      <c r="P96" s="86" t="s">
        <v>113</v>
      </c>
      <c r="Q96" s="86"/>
      <c r="R96" s="89" t="str">
        <f t="shared" si="2"/>
        <v>2024 Validation</v>
      </c>
      <c r="T96" s="95" t="s">
        <v>57</v>
      </c>
      <c r="U96" s="86" t="s">
        <v>83</v>
      </c>
      <c r="V96" s="86" t="s">
        <v>22</v>
      </c>
      <c r="W96" s="87">
        <f>INDEX(rngCarbonTaxDeterministic,MATCH($C96,'Commodity inputs and calcs'!$U$33:$U$100,0),MATCH($T96,'Commodity inputs and calcs'!$W$32:$Y$32,0))</f>
        <v>9.217647058823529E-2</v>
      </c>
      <c r="X96" s="87"/>
      <c r="Y96" s="86" t="s">
        <v>82</v>
      </c>
      <c r="Z96" s="88">
        <v>1</v>
      </c>
      <c r="AA96" s="137">
        <f t="shared" si="11"/>
        <v>44287</v>
      </c>
      <c r="AB96" s="137"/>
      <c r="AC96" s="86" t="s">
        <v>24</v>
      </c>
      <c r="AD96" s="86" t="s">
        <v>113</v>
      </c>
      <c r="AE96" s="86"/>
      <c r="AF96" s="89" t="str">
        <f t="shared" si="3"/>
        <v>2024 Validation</v>
      </c>
    </row>
    <row r="97" spans="1:32" x14ac:dyDescent="0.6">
      <c r="A97" s="82" t="str">
        <f>'Fuel adder inputs and calcs'!C94</f>
        <v>Coal</v>
      </c>
      <c r="B97" s="82" t="str">
        <f>'Fuel adder inputs and calcs'!D94</f>
        <v>NI</v>
      </c>
      <c r="C97" s="82" t="str">
        <f>'Fuel adder inputs and calcs'!E94&amp;'Fuel adder inputs and calcs'!F94</f>
        <v>2021Q3</v>
      </c>
      <c r="D97" s="82" t="str">
        <f>B97&amp;IF(B97="",""," ")&amp;INDEX('Fixed inputs'!$D$93:$D$97,MATCH(A97,rngFuels,0))</f>
        <v>NI Coal</v>
      </c>
      <c r="E97" s="59"/>
      <c r="G97" s="86" t="str">
        <f t="shared" si="12"/>
        <v>NI Coal</v>
      </c>
      <c r="H97" s="86" t="s">
        <v>22</v>
      </c>
      <c r="I97" s="87">
        <f ca="1">INDEX(rngFuelPricesDeterministic,MATCH($C97,'Commodity inputs and calcs'!$N$33:$N$100,0),MATCH($A97,'Commodity inputs and calcs'!$O$32:$S$32,0))+'Fuel adder inputs and calcs'!Q94</f>
        <v>6.2180915880847243</v>
      </c>
      <c r="J97" s="87"/>
      <c r="K97" s="86" t="s">
        <v>23</v>
      </c>
      <c r="L97" s="88">
        <v>1</v>
      </c>
      <c r="M97" s="137">
        <f>INDEX('Fixed inputs'!$G$8:$G$75,MATCH(C97,'Fixed inputs'!$D$8:$D$75,0))</f>
        <v>44378</v>
      </c>
      <c r="N97" s="137"/>
      <c r="O97" s="86" t="s">
        <v>24</v>
      </c>
      <c r="P97" s="86" t="s">
        <v>113</v>
      </c>
      <c r="Q97" s="86"/>
      <c r="R97" s="89" t="str">
        <f t="shared" si="2"/>
        <v>2024 Validation</v>
      </c>
      <c r="T97" s="95" t="s">
        <v>57</v>
      </c>
      <c r="U97" s="86" t="s">
        <v>83</v>
      </c>
      <c r="V97" s="86" t="s">
        <v>22</v>
      </c>
      <c r="W97" s="87">
        <f>INDEX(rngCarbonTaxDeterministic,MATCH($C97,'Commodity inputs and calcs'!$U$33:$U$100,0),MATCH($T97,'Commodity inputs and calcs'!$W$32:$Y$32,0))</f>
        <v>9.217647058823529E-2</v>
      </c>
      <c r="X97" s="87"/>
      <c r="Y97" s="86" t="s">
        <v>82</v>
      </c>
      <c r="Z97" s="88">
        <v>1</v>
      </c>
      <c r="AA97" s="137">
        <f t="shared" si="11"/>
        <v>44378</v>
      </c>
      <c r="AB97" s="137"/>
      <c r="AC97" s="86" t="s">
        <v>24</v>
      </c>
      <c r="AD97" s="86" t="s">
        <v>113</v>
      </c>
      <c r="AE97" s="86"/>
      <c r="AF97" s="89" t="str">
        <f t="shared" si="3"/>
        <v>2024 Validation</v>
      </c>
    </row>
    <row r="98" spans="1:32" x14ac:dyDescent="0.6">
      <c r="A98" s="82" t="str">
        <f>'Fuel adder inputs and calcs'!C95</f>
        <v>Coal</v>
      </c>
      <c r="B98" s="82" t="str">
        <f>'Fuel adder inputs and calcs'!D95</f>
        <v>NI</v>
      </c>
      <c r="C98" s="82" t="str">
        <f>'Fuel adder inputs and calcs'!E95&amp;'Fuel adder inputs and calcs'!F95</f>
        <v>2021Q4</v>
      </c>
      <c r="D98" s="82" t="str">
        <f>B98&amp;IF(B98="",""," ")&amp;INDEX('Fixed inputs'!$D$93:$D$97,MATCH(A98,rngFuels,0))</f>
        <v>NI Coal</v>
      </c>
      <c r="E98" s="59"/>
      <c r="G98" s="86" t="str">
        <f t="shared" si="12"/>
        <v>NI Coal</v>
      </c>
      <c r="H98" s="86" t="s">
        <v>22</v>
      </c>
      <c r="I98" s="87">
        <f ca="1">INDEX(rngFuelPricesDeterministic,MATCH($C98,'Commodity inputs and calcs'!$N$33:$N$100,0),MATCH($A98,'Commodity inputs and calcs'!$O$32:$S$32,0))+'Fuel adder inputs and calcs'!Q95</f>
        <v>6.2180915880847243</v>
      </c>
      <c r="J98" s="87"/>
      <c r="K98" s="86" t="s">
        <v>23</v>
      </c>
      <c r="L98" s="88">
        <v>1</v>
      </c>
      <c r="M98" s="137">
        <f>INDEX('Fixed inputs'!$G$8:$G$75,MATCH(C98,'Fixed inputs'!$D$8:$D$75,0))</f>
        <v>44470</v>
      </c>
      <c r="N98" s="137"/>
      <c r="O98" s="86" t="s">
        <v>24</v>
      </c>
      <c r="P98" s="86" t="s">
        <v>113</v>
      </c>
      <c r="Q98" s="86"/>
      <c r="R98" s="89" t="str">
        <f t="shared" si="2"/>
        <v>2024 Validation</v>
      </c>
      <c r="T98" s="95" t="s">
        <v>57</v>
      </c>
      <c r="U98" s="86" t="s">
        <v>83</v>
      </c>
      <c r="V98" s="86" t="s">
        <v>22</v>
      </c>
      <c r="W98" s="87">
        <f>INDEX(rngCarbonTaxDeterministic,MATCH($C98,'Commodity inputs and calcs'!$U$33:$U$100,0),MATCH($T98,'Commodity inputs and calcs'!$W$32:$Y$32,0))</f>
        <v>9.217647058823529E-2</v>
      </c>
      <c r="X98" s="87"/>
      <c r="Y98" s="86" t="s">
        <v>82</v>
      </c>
      <c r="Z98" s="88">
        <v>1</v>
      </c>
      <c r="AA98" s="137">
        <f t="shared" si="11"/>
        <v>44470</v>
      </c>
      <c r="AB98" s="137"/>
      <c r="AC98" s="86" t="s">
        <v>24</v>
      </c>
      <c r="AD98" s="86" t="s">
        <v>113</v>
      </c>
      <c r="AE98" s="86"/>
      <c r="AF98" s="89" t="str">
        <f t="shared" si="3"/>
        <v>2024 Validation</v>
      </c>
    </row>
    <row r="99" spans="1:32" x14ac:dyDescent="0.6">
      <c r="A99" s="82" t="str">
        <f>'Fuel adder inputs and calcs'!C96</f>
        <v>Coal</v>
      </c>
      <c r="B99" s="82" t="str">
        <f>'Fuel adder inputs and calcs'!D96</f>
        <v>NI</v>
      </c>
      <c r="C99" s="82" t="str">
        <f>'Fuel adder inputs and calcs'!E96&amp;'Fuel adder inputs and calcs'!F96</f>
        <v>2022Q1</v>
      </c>
      <c r="D99" s="82" t="str">
        <f>B99&amp;IF(B99="",""," ")&amp;INDEX('Fixed inputs'!$D$93:$D$97,MATCH(A99,rngFuels,0))</f>
        <v>NI Coal</v>
      </c>
      <c r="E99" s="59"/>
      <c r="G99" s="86" t="str">
        <f t="shared" si="12"/>
        <v>NI Coal</v>
      </c>
      <c r="H99" s="86" t="s">
        <v>22</v>
      </c>
      <c r="I99" s="87">
        <f ca="1">INDEX(rngFuelPricesDeterministic,MATCH($C99,'Commodity inputs and calcs'!$N$33:$N$100,0),MATCH($A99,'Commodity inputs and calcs'!$O$32:$S$32,0))+'Fuel adder inputs and calcs'!Q96</f>
        <v>6.2180915880847243</v>
      </c>
      <c r="J99" s="87"/>
      <c r="K99" s="86" t="s">
        <v>23</v>
      </c>
      <c r="L99" s="88">
        <v>1</v>
      </c>
      <c r="M99" s="137">
        <f>INDEX('Fixed inputs'!$G$8:$G$75,MATCH(C99,'Fixed inputs'!$D$8:$D$75,0))</f>
        <v>44562</v>
      </c>
      <c r="N99" s="137"/>
      <c r="O99" s="86" t="s">
        <v>24</v>
      </c>
      <c r="P99" s="86" t="s">
        <v>113</v>
      </c>
      <c r="Q99" s="86"/>
      <c r="R99" s="89" t="str">
        <f t="shared" si="2"/>
        <v>2024 Validation</v>
      </c>
      <c r="T99" s="95" t="s">
        <v>57</v>
      </c>
      <c r="U99" s="86" t="s">
        <v>83</v>
      </c>
      <c r="V99" s="86" t="s">
        <v>22</v>
      </c>
      <c r="W99" s="87">
        <f>INDEX(rngCarbonTaxDeterministic,MATCH($C99,'Commodity inputs and calcs'!$U$33:$U$100,0),MATCH($T99,'Commodity inputs and calcs'!$W$32:$Y$32,0))</f>
        <v>9.217647058823529E-2</v>
      </c>
      <c r="X99" s="87"/>
      <c r="Y99" s="86" t="s">
        <v>82</v>
      </c>
      <c r="Z99" s="88">
        <v>1</v>
      </c>
      <c r="AA99" s="137">
        <f t="shared" si="11"/>
        <v>44562</v>
      </c>
      <c r="AB99" s="137"/>
      <c r="AC99" s="86" t="s">
        <v>24</v>
      </c>
      <c r="AD99" s="86" t="s">
        <v>113</v>
      </c>
      <c r="AE99" s="86"/>
      <c r="AF99" s="89" t="str">
        <f t="shared" si="3"/>
        <v>2024 Validation</v>
      </c>
    </row>
    <row r="100" spans="1:32" x14ac:dyDescent="0.6">
      <c r="A100" s="82" t="str">
        <f>'Fuel adder inputs and calcs'!C97</f>
        <v>Coal</v>
      </c>
      <c r="B100" s="82" t="str">
        <f>'Fuel adder inputs and calcs'!D97</f>
        <v>NI</v>
      </c>
      <c r="C100" s="82" t="str">
        <f>'Fuel adder inputs and calcs'!E97&amp;'Fuel adder inputs and calcs'!F97</f>
        <v>2022Q2</v>
      </c>
      <c r="D100" s="82" t="str">
        <f>B100&amp;IF(B100="",""," ")&amp;INDEX('Fixed inputs'!$D$93:$D$97,MATCH(A100,rngFuels,0))</f>
        <v>NI Coal</v>
      </c>
      <c r="E100" s="59"/>
      <c r="G100" s="86" t="str">
        <f t="shared" si="12"/>
        <v>NI Coal</v>
      </c>
      <c r="H100" s="86" t="s">
        <v>22</v>
      </c>
      <c r="I100" s="87">
        <f ca="1">INDEX(rngFuelPricesDeterministic,MATCH($C100,'Commodity inputs and calcs'!$N$33:$N$100,0),MATCH($A100,'Commodity inputs and calcs'!$O$32:$S$32,0))+'Fuel adder inputs and calcs'!Q97</f>
        <v>6.2180915880847243</v>
      </c>
      <c r="J100" s="87"/>
      <c r="K100" s="86" t="s">
        <v>23</v>
      </c>
      <c r="L100" s="88">
        <v>1</v>
      </c>
      <c r="M100" s="137">
        <f>INDEX('Fixed inputs'!$G$8:$G$75,MATCH(C100,'Fixed inputs'!$D$8:$D$75,0))</f>
        <v>44652</v>
      </c>
      <c r="N100" s="137"/>
      <c r="O100" s="86" t="s">
        <v>24</v>
      </c>
      <c r="P100" s="86" t="s">
        <v>113</v>
      </c>
      <c r="Q100" s="86"/>
      <c r="R100" s="89" t="str">
        <f t="shared" si="2"/>
        <v>2024 Validation</v>
      </c>
      <c r="T100" s="95" t="s">
        <v>57</v>
      </c>
      <c r="U100" s="86" t="s">
        <v>83</v>
      </c>
      <c r="V100" s="86" t="s">
        <v>22</v>
      </c>
      <c r="W100" s="87">
        <f>INDEX(rngCarbonTaxDeterministic,MATCH($C100,'Commodity inputs and calcs'!$U$33:$U$100,0),MATCH($T100,'Commodity inputs and calcs'!$W$32:$Y$32,0))</f>
        <v>9.217647058823529E-2</v>
      </c>
      <c r="X100" s="87"/>
      <c r="Y100" s="86" t="s">
        <v>82</v>
      </c>
      <c r="Z100" s="88">
        <v>1</v>
      </c>
      <c r="AA100" s="137">
        <f t="shared" si="11"/>
        <v>44652</v>
      </c>
      <c r="AB100" s="137"/>
      <c r="AC100" s="86" t="s">
        <v>24</v>
      </c>
      <c r="AD100" s="86" t="s">
        <v>113</v>
      </c>
      <c r="AE100" s="86"/>
      <c r="AF100" s="89" t="str">
        <f t="shared" si="3"/>
        <v>2024 Validation</v>
      </c>
    </row>
    <row r="101" spans="1:32" x14ac:dyDescent="0.6">
      <c r="A101" s="82" t="str">
        <f>'Fuel adder inputs and calcs'!C98</f>
        <v>Coal</v>
      </c>
      <c r="B101" s="82" t="str">
        <f>'Fuel adder inputs and calcs'!D98</f>
        <v>NI</v>
      </c>
      <c r="C101" s="82" t="str">
        <f>'Fuel adder inputs and calcs'!E98&amp;'Fuel adder inputs and calcs'!F98</f>
        <v>2022Q3</v>
      </c>
      <c r="D101" s="82" t="str">
        <f>B101&amp;IF(B101="",""," ")&amp;INDEX('Fixed inputs'!$D$93:$D$97,MATCH(A101,rngFuels,0))</f>
        <v>NI Coal</v>
      </c>
      <c r="E101" s="59"/>
      <c r="G101" s="86" t="str">
        <f t="shared" si="12"/>
        <v>NI Coal</v>
      </c>
      <c r="H101" s="86" t="s">
        <v>22</v>
      </c>
      <c r="I101" s="87">
        <f ca="1">INDEX(rngFuelPricesDeterministic,MATCH($C101,'Commodity inputs and calcs'!$N$33:$N$100,0),MATCH($A101,'Commodity inputs and calcs'!$O$32:$S$32,0))+'Fuel adder inputs and calcs'!Q98</f>
        <v>6.2180915880847243</v>
      </c>
      <c r="J101" s="87"/>
      <c r="K101" s="86" t="s">
        <v>23</v>
      </c>
      <c r="L101" s="88">
        <v>1</v>
      </c>
      <c r="M101" s="137">
        <f>INDEX('Fixed inputs'!$G$8:$G$75,MATCH(C101,'Fixed inputs'!$D$8:$D$75,0))</f>
        <v>44743</v>
      </c>
      <c r="N101" s="137"/>
      <c r="O101" s="86" t="s">
        <v>24</v>
      </c>
      <c r="P101" s="86" t="s">
        <v>113</v>
      </c>
      <c r="Q101" s="86"/>
      <c r="R101" s="89" t="str">
        <f t="shared" si="2"/>
        <v>2024 Validation</v>
      </c>
      <c r="T101" s="95" t="s">
        <v>57</v>
      </c>
      <c r="U101" s="86" t="s">
        <v>83</v>
      </c>
      <c r="V101" s="86" t="s">
        <v>22</v>
      </c>
      <c r="W101" s="87">
        <f>INDEX(rngCarbonTaxDeterministic,MATCH($C101,'Commodity inputs and calcs'!$U$33:$U$100,0),MATCH($T101,'Commodity inputs and calcs'!$W$32:$Y$32,0))</f>
        <v>9.217647058823529E-2</v>
      </c>
      <c r="X101" s="87"/>
      <c r="Y101" s="86" t="s">
        <v>82</v>
      </c>
      <c r="Z101" s="88">
        <v>1</v>
      </c>
      <c r="AA101" s="137">
        <f t="shared" si="11"/>
        <v>44743</v>
      </c>
      <c r="AB101" s="137"/>
      <c r="AC101" s="86" t="s">
        <v>24</v>
      </c>
      <c r="AD101" s="86" t="s">
        <v>113</v>
      </c>
      <c r="AE101" s="86"/>
      <c r="AF101" s="89" t="str">
        <f t="shared" si="3"/>
        <v>2024 Validation</v>
      </c>
    </row>
    <row r="102" spans="1:32" x14ac:dyDescent="0.6">
      <c r="A102" s="82" t="str">
        <f>'Fuel adder inputs and calcs'!C99</f>
        <v>Coal</v>
      </c>
      <c r="B102" s="82" t="str">
        <f>'Fuel adder inputs and calcs'!D99</f>
        <v>NI</v>
      </c>
      <c r="C102" s="82" t="str">
        <f>'Fuel adder inputs and calcs'!E99&amp;'Fuel adder inputs and calcs'!F99</f>
        <v>2022Q4</v>
      </c>
      <c r="D102" s="82" t="str">
        <f>B102&amp;IF(B102="",""," ")&amp;INDEX('Fixed inputs'!$D$93:$D$97,MATCH(A102,rngFuels,0))</f>
        <v>NI Coal</v>
      </c>
      <c r="E102" s="59"/>
      <c r="G102" s="86" t="str">
        <f t="shared" si="12"/>
        <v>NI Coal</v>
      </c>
      <c r="H102" s="86" t="s">
        <v>22</v>
      </c>
      <c r="I102" s="87">
        <f ca="1">INDEX(rngFuelPricesDeterministic,MATCH($C102,'Commodity inputs and calcs'!$N$33:$N$100,0),MATCH($A102,'Commodity inputs and calcs'!$O$32:$S$32,0))+'Fuel adder inputs and calcs'!Q99</f>
        <v>6.2180915880847243</v>
      </c>
      <c r="J102" s="87"/>
      <c r="K102" s="86" t="s">
        <v>23</v>
      </c>
      <c r="L102" s="88">
        <v>1</v>
      </c>
      <c r="M102" s="137">
        <f>INDEX('Fixed inputs'!$G$8:$G$75,MATCH(C102,'Fixed inputs'!$D$8:$D$75,0))</f>
        <v>44835</v>
      </c>
      <c r="N102" s="137"/>
      <c r="O102" s="86" t="s">
        <v>24</v>
      </c>
      <c r="P102" s="86" t="s">
        <v>113</v>
      </c>
      <c r="Q102" s="86"/>
      <c r="R102" s="89" t="str">
        <f t="shared" si="2"/>
        <v>2024 Validation</v>
      </c>
      <c r="T102" s="95" t="s">
        <v>57</v>
      </c>
      <c r="U102" s="86" t="s">
        <v>83</v>
      </c>
      <c r="V102" s="86" t="s">
        <v>22</v>
      </c>
      <c r="W102" s="87">
        <f>INDEX(rngCarbonTaxDeterministic,MATCH($C102,'Commodity inputs and calcs'!$U$33:$U$100,0),MATCH($T102,'Commodity inputs and calcs'!$W$32:$Y$32,0))</f>
        <v>9.217647058823529E-2</v>
      </c>
      <c r="X102" s="87"/>
      <c r="Y102" s="86" t="s">
        <v>82</v>
      </c>
      <c r="Z102" s="88">
        <v>1</v>
      </c>
      <c r="AA102" s="137">
        <f t="shared" si="11"/>
        <v>44835</v>
      </c>
      <c r="AB102" s="137"/>
      <c r="AC102" s="86" t="s">
        <v>24</v>
      </c>
      <c r="AD102" s="86" t="s">
        <v>113</v>
      </c>
      <c r="AE102" s="86"/>
      <c r="AF102" s="89" t="str">
        <f t="shared" si="3"/>
        <v>2024 Validation</v>
      </c>
    </row>
    <row r="103" spans="1:32" x14ac:dyDescent="0.6">
      <c r="A103" s="82" t="str">
        <f>'Fuel adder inputs and calcs'!C100</f>
        <v>Coal</v>
      </c>
      <c r="B103" s="82" t="str">
        <f>'Fuel adder inputs and calcs'!D100</f>
        <v>NI</v>
      </c>
      <c r="C103" s="82" t="str">
        <f>'Fuel adder inputs and calcs'!E100&amp;'Fuel adder inputs and calcs'!F100</f>
        <v>2023Q1</v>
      </c>
      <c r="D103" s="82" t="str">
        <f>B103&amp;IF(B103="",""," ")&amp;INDEX('Fixed inputs'!$D$93:$D$97,MATCH(A103,rngFuels,0))</f>
        <v>NI Coal</v>
      </c>
      <c r="E103" s="59"/>
      <c r="G103" s="86" t="str">
        <f t="shared" si="12"/>
        <v>NI Coal</v>
      </c>
      <c r="H103" s="86" t="s">
        <v>22</v>
      </c>
      <c r="I103" s="87">
        <f ca="1">INDEX(rngFuelPricesDeterministic,MATCH($C103,'Commodity inputs and calcs'!$N$33:$N$100,0),MATCH($A103,'Commodity inputs and calcs'!$O$32:$S$32,0))+'Fuel adder inputs and calcs'!Q100</f>
        <v>6.2180915880847243</v>
      </c>
      <c r="J103" s="87"/>
      <c r="K103" s="86" t="s">
        <v>23</v>
      </c>
      <c r="L103" s="88">
        <v>1</v>
      </c>
      <c r="M103" s="137">
        <f>INDEX('Fixed inputs'!$G$8:$G$75,MATCH(C103,'Fixed inputs'!$D$8:$D$75,0))</f>
        <v>44927</v>
      </c>
      <c r="N103" s="137"/>
      <c r="O103" s="86" t="s">
        <v>24</v>
      </c>
      <c r="P103" s="86" t="s">
        <v>113</v>
      </c>
      <c r="Q103" s="86"/>
      <c r="R103" s="89" t="str">
        <f t="shared" si="2"/>
        <v>2024 Validation</v>
      </c>
      <c r="T103" s="95" t="s">
        <v>57</v>
      </c>
      <c r="U103" s="86" t="s">
        <v>83</v>
      </c>
      <c r="V103" s="86" t="s">
        <v>22</v>
      </c>
      <c r="W103" s="87">
        <f>INDEX(rngCarbonTaxDeterministic,MATCH($C103,'Commodity inputs and calcs'!$U$33:$U$100,0),MATCH($T103,'Commodity inputs and calcs'!$W$32:$Y$32,0))</f>
        <v>9.217647058823529E-2</v>
      </c>
      <c r="X103" s="87"/>
      <c r="Y103" s="86" t="s">
        <v>82</v>
      </c>
      <c r="Z103" s="88">
        <v>1</v>
      </c>
      <c r="AA103" s="137">
        <f t="shared" si="11"/>
        <v>44927</v>
      </c>
      <c r="AB103" s="137"/>
      <c r="AC103" s="86" t="s">
        <v>24</v>
      </c>
      <c r="AD103" s="86" t="s">
        <v>113</v>
      </c>
      <c r="AE103" s="86"/>
      <c r="AF103" s="89" t="str">
        <f t="shared" si="3"/>
        <v>2024 Validation</v>
      </c>
    </row>
    <row r="104" spans="1:32" x14ac:dyDescent="0.6">
      <c r="A104" s="82" t="str">
        <f>'Fuel adder inputs and calcs'!C101</f>
        <v>Coal</v>
      </c>
      <c r="B104" s="82" t="str">
        <f>'Fuel adder inputs and calcs'!D101</f>
        <v>NI</v>
      </c>
      <c r="C104" s="82" t="str">
        <f>'Fuel adder inputs and calcs'!E101&amp;'Fuel adder inputs and calcs'!F101</f>
        <v>2023Q2</v>
      </c>
      <c r="D104" s="82" t="str">
        <f>B104&amp;IF(B104="",""," ")&amp;INDEX('Fixed inputs'!$D$93:$D$97,MATCH(A104,rngFuels,0))</f>
        <v>NI Coal</v>
      </c>
      <c r="E104" s="59"/>
      <c r="G104" s="86" t="str">
        <f t="shared" si="12"/>
        <v>NI Coal</v>
      </c>
      <c r="H104" s="86" t="s">
        <v>22</v>
      </c>
      <c r="I104" s="87">
        <f ca="1">INDEX(rngFuelPricesDeterministic,MATCH($C104,'Commodity inputs and calcs'!$N$33:$N$100,0),MATCH($A104,'Commodity inputs and calcs'!$O$32:$S$32,0))+'Fuel adder inputs and calcs'!Q101</f>
        <v>6.2180915880847243</v>
      </c>
      <c r="J104" s="87"/>
      <c r="K104" s="86" t="s">
        <v>23</v>
      </c>
      <c r="L104" s="88">
        <v>1</v>
      </c>
      <c r="M104" s="137">
        <f>INDEX('Fixed inputs'!$G$8:$G$75,MATCH(C104,'Fixed inputs'!$D$8:$D$75,0))</f>
        <v>45017</v>
      </c>
      <c r="N104" s="137"/>
      <c r="O104" s="86" t="s">
        <v>24</v>
      </c>
      <c r="P104" s="86" t="s">
        <v>113</v>
      </c>
      <c r="Q104" s="86"/>
      <c r="R104" s="89" t="str">
        <f t="shared" si="2"/>
        <v>2024 Validation</v>
      </c>
      <c r="T104" s="95" t="s">
        <v>57</v>
      </c>
      <c r="U104" s="86" t="s">
        <v>83</v>
      </c>
      <c r="V104" s="86" t="s">
        <v>22</v>
      </c>
      <c r="W104" s="87">
        <f>INDEX(rngCarbonTaxDeterministic,MATCH($C104,'Commodity inputs and calcs'!$U$33:$U$100,0),MATCH($T104,'Commodity inputs and calcs'!$W$32:$Y$32,0))</f>
        <v>9.217647058823529E-2</v>
      </c>
      <c r="X104" s="87"/>
      <c r="Y104" s="86" t="s">
        <v>82</v>
      </c>
      <c r="Z104" s="88">
        <v>1</v>
      </c>
      <c r="AA104" s="137">
        <f t="shared" si="11"/>
        <v>45017</v>
      </c>
      <c r="AB104" s="137"/>
      <c r="AC104" s="86" t="s">
        <v>24</v>
      </c>
      <c r="AD104" s="86" t="s">
        <v>113</v>
      </c>
      <c r="AE104" s="86"/>
      <c r="AF104" s="89" t="str">
        <f t="shared" si="3"/>
        <v>2024 Validation</v>
      </c>
    </row>
    <row r="105" spans="1:32" x14ac:dyDescent="0.6">
      <c r="A105" s="82" t="str">
        <f>'Fuel adder inputs and calcs'!C102</f>
        <v>Coal</v>
      </c>
      <c r="B105" s="82" t="str">
        <f>'Fuel adder inputs and calcs'!D102</f>
        <v>NI</v>
      </c>
      <c r="C105" s="82" t="str">
        <f>'Fuel adder inputs and calcs'!E102&amp;'Fuel adder inputs and calcs'!F102</f>
        <v>2023Q3</v>
      </c>
      <c r="D105" s="82" t="str">
        <f>B105&amp;IF(B105="",""," ")&amp;INDEX('Fixed inputs'!$D$93:$D$97,MATCH(A105,rngFuels,0))</f>
        <v>NI Coal</v>
      </c>
      <c r="E105" s="59"/>
      <c r="G105" s="86" t="str">
        <f t="shared" si="12"/>
        <v>NI Coal</v>
      </c>
      <c r="H105" s="86" t="s">
        <v>22</v>
      </c>
      <c r="I105" s="87">
        <f ca="1">INDEX(rngFuelPricesDeterministic,MATCH($C105,'Commodity inputs and calcs'!$N$33:$N$100,0),MATCH($A105,'Commodity inputs and calcs'!$O$32:$S$32,0))+'Fuel adder inputs and calcs'!Q102</f>
        <v>6.2180915880847243</v>
      </c>
      <c r="J105" s="87"/>
      <c r="K105" s="86" t="s">
        <v>23</v>
      </c>
      <c r="L105" s="88">
        <v>1</v>
      </c>
      <c r="M105" s="137">
        <f>INDEX('Fixed inputs'!$G$8:$G$75,MATCH(C105,'Fixed inputs'!$D$8:$D$75,0))</f>
        <v>45108</v>
      </c>
      <c r="N105" s="137"/>
      <c r="O105" s="86" t="s">
        <v>24</v>
      </c>
      <c r="P105" s="86" t="s">
        <v>113</v>
      </c>
      <c r="Q105" s="86"/>
      <c r="R105" s="89" t="str">
        <f t="shared" si="2"/>
        <v>2024 Validation</v>
      </c>
      <c r="T105" s="95" t="s">
        <v>57</v>
      </c>
      <c r="U105" s="86" t="s">
        <v>83</v>
      </c>
      <c r="V105" s="86" t="s">
        <v>22</v>
      </c>
      <c r="W105" s="87">
        <f>INDEX(rngCarbonTaxDeterministic,MATCH($C105,'Commodity inputs and calcs'!$U$33:$U$100,0),MATCH($T105,'Commodity inputs and calcs'!$W$32:$Y$32,0))</f>
        <v>9.217647058823529E-2</v>
      </c>
      <c r="X105" s="87"/>
      <c r="Y105" s="86" t="s">
        <v>82</v>
      </c>
      <c r="Z105" s="88">
        <v>1</v>
      </c>
      <c r="AA105" s="137">
        <f t="shared" si="11"/>
        <v>45108</v>
      </c>
      <c r="AB105" s="137"/>
      <c r="AC105" s="86" t="s">
        <v>24</v>
      </c>
      <c r="AD105" s="86" t="s">
        <v>113</v>
      </c>
      <c r="AE105" s="86"/>
      <c r="AF105" s="89" t="str">
        <f t="shared" si="3"/>
        <v>2024 Validation</v>
      </c>
    </row>
    <row r="106" spans="1:32" x14ac:dyDescent="0.6">
      <c r="A106" s="82" t="str">
        <f>'Fuel adder inputs and calcs'!C103</f>
        <v>Coal</v>
      </c>
      <c r="B106" s="82" t="str">
        <f>'Fuel adder inputs and calcs'!D103</f>
        <v>NI</v>
      </c>
      <c r="C106" s="82" t="str">
        <f>'Fuel adder inputs and calcs'!E103&amp;'Fuel adder inputs and calcs'!F103</f>
        <v>2023Q4</v>
      </c>
      <c r="D106" s="82" t="str">
        <f>B106&amp;IF(B106="",""," ")&amp;INDEX('Fixed inputs'!$D$93:$D$97,MATCH(A106,rngFuels,0))</f>
        <v>NI Coal</v>
      </c>
      <c r="E106" s="59"/>
      <c r="G106" s="86" t="str">
        <f t="shared" si="12"/>
        <v>NI Coal</v>
      </c>
      <c r="H106" s="86" t="s">
        <v>22</v>
      </c>
      <c r="I106" s="87">
        <f ca="1">INDEX(rngFuelPricesDeterministic,MATCH($C106,'Commodity inputs and calcs'!$N$33:$N$100,0),MATCH($A106,'Commodity inputs and calcs'!$O$32:$S$32,0))+'Fuel adder inputs and calcs'!Q103</f>
        <v>6.2180915880847243</v>
      </c>
      <c r="J106" s="87"/>
      <c r="K106" s="86" t="s">
        <v>23</v>
      </c>
      <c r="L106" s="88">
        <v>1</v>
      </c>
      <c r="M106" s="137">
        <f>INDEX('Fixed inputs'!$G$8:$G$75,MATCH(C106,'Fixed inputs'!$D$8:$D$75,0))</f>
        <v>45200</v>
      </c>
      <c r="N106" s="137"/>
      <c r="O106" s="86" t="s">
        <v>24</v>
      </c>
      <c r="P106" s="86" t="s">
        <v>113</v>
      </c>
      <c r="Q106" s="86"/>
      <c r="R106" s="89" t="str">
        <f t="shared" si="2"/>
        <v>2024 Validation</v>
      </c>
      <c r="T106" s="95" t="s">
        <v>57</v>
      </c>
      <c r="U106" s="86" t="s">
        <v>83</v>
      </c>
      <c r="V106" s="86" t="s">
        <v>22</v>
      </c>
      <c r="W106" s="87">
        <f>INDEX(rngCarbonTaxDeterministic,MATCH($C106,'Commodity inputs and calcs'!$U$33:$U$100,0),MATCH($T106,'Commodity inputs and calcs'!$W$32:$Y$32,0))</f>
        <v>9.217647058823529E-2</v>
      </c>
      <c r="X106" s="87"/>
      <c r="Y106" s="86" t="s">
        <v>82</v>
      </c>
      <c r="Z106" s="88">
        <v>1</v>
      </c>
      <c r="AA106" s="137">
        <f t="shared" si="11"/>
        <v>45200</v>
      </c>
      <c r="AB106" s="137"/>
      <c r="AC106" s="86" t="s">
        <v>24</v>
      </c>
      <c r="AD106" s="86" t="s">
        <v>113</v>
      </c>
      <c r="AE106" s="86"/>
      <c r="AF106" s="89" t="str">
        <f t="shared" si="3"/>
        <v>2024 Validation</v>
      </c>
    </row>
    <row r="107" spans="1:32" x14ac:dyDescent="0.6">
      <c r="A107" s="82" t="str">
        <f>'Fuel adder inputs and calcs'!C104</f>
        <v>Coal</v>
      </c>
      <c r="B107" s="82" t="str">
        <f>'Fuel adder inputs and calcs'!D104</f>
        <v>NI</v>
      </c>
      <c r="C107" s="82" t="str">
        <f>'Fuel adder inputs and calcs'!E104&amp;'Fuel adder inputs and calcs'!F104</f>
        <v>2024Q1</v>
      </c>
      <c r="D107" s="82" t="str">
        <f>B107&amp;IF(B107="",""," ")&amp;INDEX('Fixed inputs'!$D$93:$D$97,MATCH(A107,rngFuels,0))</f>
        <v>NI Coal</v>
      </c>
      <c r="E107" s="59"/>
      <c r="G107" s="86" t="str">
        <f t="shared" ref="G107:G129" si="13">D107</f>
        <v>NI Coal</v>
      </c>
      <c r="H107" s="86" t="s">
        <v>22</v>
      </c>
      <c r="I107" s="87">
        <f ca="1">INDEX(rngFuelPricesDeterministic,MATCH($C107,'Commodity inputs and calcs'!$N$33:$N$100,0),MATCH($A107,'Commodity inputs and calcs'!$O$32:$S$32,0))+'Fuel adder inputs and calcs'!Q104</f>
        <v>6.2180915880847243</v>
      </c>
      <c r="J107" s="87"/>
      <c r="K107" s="86" t="s">
        <v>23</v>
      </c>
      <c r="L107" s="88">
        <v>1</v>
      </c>
      <c r="M107" s="137">
        <f>INDEX('Fixed inputs'!$G$8:$G$75,MATCH(C107,'Fixed inputs'!$D$8:$D$75,0))</f>
        <v>45292</v>
      </c>
      <c r="N107" s="137"/>
      <c r="O107" s="86" t="s">
        <v>24</v>
      </c>
      <c r="P107" s="86" t="s">
        <v>113</v>
      </c>
      <c r="Q107" s="86"/>
      <c r="R107" s="89" t="str">
        <f t="shared" si="2"/>
        <v>2024 Validation</v>
      </c>
      <c r="T107" s="95" t="s">
        <v>57</v>
      </c>
      <c r="U107" s="86" t="s">
        <v>83</v>
      </c>
      <c r="V107" s="86" t="s">
        <v>22</v>
      </c>
      <c r="W107" s="87">
        <f>INDEX(rngCarbonTaxDeterministic,MATCH($C107,'Commodity inputs and calcs'!$U$33:$U$100,0),MATCH($T107,'Commodity inputs and calcs'!$W$32:$Y$32,0))</f>
        <v>9.217647058823529E-2</v>
      </c>
      <c r="X107" s="87"/>
      <c r="Y107" s="86" t="s">
        <v>82</v>
      </c>
      <c r="Z107" s="88">
        <v>1</v>
      </c>
      <c r="AA107" s="137">
        <f t="shared" si="11"/>
        <v>45292</v>
      </c>
      <c r="AB107" s="137"/>
      <c r="AC107" s="86" t="s">
        <v>24</v>
      </c>
      <c r="AD107" s="86" t="s">
        <v>113</v>
      </c>
      <c r="AE107" s="86"/>
      <c r="AF107" s="89" t="str">
        <f t="shared" si="3"/>
        <v>2024 Validation</v>
      </c>
    </row>
    <row r="108" spans="1:32" x14ac:dyDescent="0.6">
      <c r="A108" s="82" t="str">
        <f>'Fuel adder inputs and calcs'!C105</f>
        <v>Coal</v>
      </c>
      <c r="B108" s="82" t="str">
        <f>'Fuel adder inputs and calcs'!D105</f>
        <v>NI</v>
      </c>
      <c r="C108" s="82" t="str">
        <f>'Fuel adder inputs and calcs'!E105&amp;'Fuel adder inputs and calcs'!F105</f>
        <v>2024Q2</v>
      </c>
      <c r="D108" s="82" t="str">
        <f>B108&amp;IF(B108="",""," ")&amp;INDEX('Fixed inputs'!$D$93:$D$97,MATCH(A108,rngFuels,0))</f>
        <v>NI Coal</v>
      </c>
      <c r="E108" s="59"/>
      <c r="G108" s="86" t="str">
        <f t="shared" si="13"/>
        <v>NI Coal</v>
      </c>
      <c r="H108" s="86" t="s">
        <v>22</v>
      </c>
      <c r="I108" s="87">
        <f ca="1">INDEX(rngFuelPricesDeterministic,MATCH($C108,'Commodity inputs and calcs'!$N$33:$N$100,0),MATCH($A108,'Commodity inputs and calcs'!$O$32:$S$32,0))+'Fuel adder inputs and calcs'!Q105</f>
        <v>6.2180915880847243</v>
      </c>
      <c r="J108" s="87"/>
      <c r="K108" s="86" t="s">
        <v>23</v>
      </c>
      <c r="L108" s="88">
        <v>1</v>
      </c>
      <c r="M108" s="137">
        <f>INDEX('Fixed inputs'!$G$8:$G$75,MATCH(C108,'Fixed inputs'!$D$8:$D$75,0))</f>
        <v>45383</v>
      </c>
      <c r="N108" s="137"/>
      <c r="O108" s="86" t="s">
        <v>24</v>
      </c>
      <c r="P108" s="86" t="s">
        <v>113</v>
      </c>
      <c r="Q108" s="86"/>
      <c r="R108" s="89" t="str">
        <f t="shared" si="2"/>
        <v>2024 Validation</v>
      </c>
      <c r="T108" s="95" t="s">
        <v>57</v>
      </c>
      <c r="U108" s="86" t="s">
        <v>83</v>
      </c>
      <c r="V108" s="86" t="s">
        <v>22</v>
      </c>
      <c r="W108" s="87">
        <f>INDEX(rngCarbonTaxDeterministic,MATCH($C108,'Commodity inputs and calcs'!$U$33:$U$100,0),MATCH($T108,'Commodity inputs and calcs'!$W$32:$Y$32,0))</f>
        <v>9.217647058823529E-2</v>
      </c>
      <c r="X108" s="87"/>
      <c r="Y108" s="86" t="s">
        <v>82</v>
      </c>
      <c r="Z108" s="88">
        <v>1</v>
      </c>
      <c r="AA108" s="137">
        <f t="shared" si="11"/>
        <v>45383</v>
      </c>
      <c r="AB108" s="137"/>
      <c r="AC108" s="86" t="s">
        <v>24</v>
      </c>
      <c r="AD108" s="86" t="s">
        <v>113</v>
      </c>
      <c r="AE108" s="86"/>
      <c r="AF108" s="89" t="str">
        <f t="shared" si="3"/>
        <v>2024 Validation</v>
      </c>
    </row>
    <row r="109" spans="1:32" x14ac:dyDescent="0.6">
      <c r="A109" s="82" t="str">
        <f>'Fuel adder inputs and calcs'!C106</f>
        <v>Coal</v>
      </c>
      <c r="B109" s="82" t="str">
        <f>'Fuel adder inputs and calcs'!D106</f>
        <v>NI</v>
      </c>
      <c r="C109" s="82" t="str">
        <f>'Fuel adder inputs and calcs'!E106&amp;'Fuel adder inputs and calcs'!F106</f>
        <v>2024Q3</v>
      </c>
      <c r="D109" s="82" t="str">
        <f>B109&amp;IF(B109="",""," ")&amp;INDEX('Fixed inputs'!$D$93:$D$97,MATCH(A109,rngFuels,0))</f>
        <v>NI Coal</v>
      </c>
      <c r="E109" s="59"/>
      <c r="G109" s="86" t="str">
        <f t="shared" si="13"/>
        <v>NI Coal</v>
      </c>
      <c r="H109" s="86" t="s">
        <v>22</v>
      </c>
      <c r="I109" s="87">
        <f ca="1">INDEX(rngFuelPricesDeterministic,MATCH($C109,'Commodity inputs and calcs'!$N$33:$N$100,0),MATCH($A109,'Commodity inputs and calcs'!$O$32:$S$32,0))+'Fuel adder inputs and calcs'!Q106</f>
        <v>6.2180915880847243</v>
      </c>
      <c r="J109" s="87"/>
      <c r="K109" s="86" t="s">
        <v>23</v>
      </c>
      <c r="L109" s="88">
        <v>1</v>
      </c>
      <c r="M109" s="137">
        <f>INDEX('Fixed inputs'!$G$8:$G$75,MATCH(C109,'Fixed inputs'!$D$8:$D$75,0))</f>
        <v>45474</v>
      </c>
      <c r="N109" s="137"/>
      <c r="O109" s="86" t="s">
        <v>24</v>
      </c>
      <c r="P109" s="86" t="s">
        <v>113</v>
      </c>
      <c r="Q109" s="86"/>
      <c r="R109" s="89" t="str">
        <f t="shared" si="2"/>
        <v>2024 Validation</v>
      </c>
      <c r="T109" s="95" t="s">
        <v>57</v>
      </c>
      <c r="U109" s="86" t="s">
        <v>83</v>
      </c>
      <c r="V109" s="86" t="s">
        <v>22</v>
      </c>
      <c r="W109" s="87">
        <f>INDEX(rngCarbonTaxDeterministic,MATCH($C109,'Commodity inputs and calcs'!$U$33:$U$100,0),MATCH($T109,'Commodity inputs and calcs'!$W$32:$Y$32,0))</f>
        <v>9.217647058823529E-2</v>
      </c>
      <c r="X109" s="87"/>
      <c r="Y109" s="86" t="s">
        <v>82</v>
      </c>
      <c r="Z109" s="88">
        <v>1</v>
      </c>
      <c r="AA109" s="137">
        <f t="shared" si="11"/>
        <v>45474</v>
      </c>
      <c r="AB109" s="137"/>
      <c r="AC109" s="86" t="s">
        <v>24</v>
      </c>
      <c r="AD109" s="86" t="s">
        <v>113</v>
      </c>
      <c r="AE109" s="86"/>
      <c r="AF109" s="89" t="str">
        <f t="shared" si="3"/>
        <v>2024 Validation</v>
      </c>
    </row>
    <row r="110" spans="1:32" x14ac:dyDescent="0.6">
      <c r="A110" s="82" t="str">
        <f>'Fuel adder inputs and calcs'!C107</f>
        <v>Coal</v>
      </c>
      <c r="B110" s="82" t="str">
        <f>'Fuel adder inputs and calcs'!D107</f>
        <v>NI</v>
      </c>
      <c r="C110" s="82" t="str">
        <f>'Fuel adder inputs and calcs'!E107&amp;'Fuel adder inputs and calcs'!F107</f>
        <v>2024Q4</v>
      </c>
      <c r="D110" s="82" t="str">
        <f>B110&amp;IF(B110="",""," ")&amp;INDEX('Fixed inputs'!$D$93:$D$97,MATCH(A110,rngFuels,0))</f>
        <v>NI Coal</v>
      </c>
      <c r="E110" s="59"/>
      <c r="G110" s="86" t="str">
        <f t="shared" si="13"/>
        <v>NI Coal</v>
      </c>
      <c r="H110" s="86" t="s">
        <v>22</v>
      </c>
      <c r="I110" s="87">
        <f ca="1">INDEX(rngFuelPricesDeterministic,MATCH($C110,'Commodity inputs and calcs'!$N$33:$N$100,0),MATCH($A110,'Commodity inputs and calcs'!$O$32:$S$32,0))+'Fuel adder inputs and calcs'!Q107</f>
        <v>6.2180915880847243</v>
      </c>
      <c r="J110" s="87"/>
      <c r="K110" s="86" t="s">
        <v>23</v>
      </c>
      <c r="L110" s="88">
        <v>1</v>
      </c>
      <c r="M110" s="137">
        <f>INDEX('Fixed inputs'!$G$8:$G$75,MATCH(C110,'Fixed inputs'!$D$8:$D$75,0))</f>
        <v>45566</v>
      </c>
      <c r="N110" s="137"/>
      <c r="O110" s="86" t="s">
        <v>24</v>
      </c>
      <c r="P110" s="86" t="s">
        <v>113</v>
      </c>
      <c r="Q110" s="86"/>
      <c r="R110" s="89" t="str">
        <f t="shared" si="2"/>
        <v>2024 Validation</v>
      </c>
      <c r="T110" s="95" t="s">
        <v>57</v>
      </c>
      <c r="U110" s="86" t="s">
        <v>83</v>
      </c>
      <c r="V110" s="86" t="s">
        <v>22</v>
      </c>
      <c r="W110" s="87">
        <f>INDEX(rngCarbonTaxDeterministic,MATCH($C110,'Commodity inputs and calcs'!$U$33:$U$100,0),MATCH($T110,'Commodity inputs and calcs'!$W$32:$Y$32,0))</f>
        <v>9.217647058823529E-2</v>
      </c>
      <c r="X110" s="87"/>
      <c r="Y110" s="86" t="s">
        <v>82</v>
      </c>
      <c r="Z110" s="88">
        <v>1</v>
      </c>
      <c r="AA110" s="137">
        <f t="shared" si="11"/>
        <v>45566</v>
      </c>
      <c r="AB110" s="137"/>
      <c r="AC110" s="86" t="s">
        <v>24</v>
      </c>
      <c r="AD110" s="86" t="s">
        <v>113</v>
      </c>
      <c r="AE110" s="86"/>
      <c r="AF110" s="89" t="str">
        <f t="shared" si="3"/>
        <v>2024 Validation</v>
      </c>
    </row>
    <row r="111" spans="1:32" x14ac:dyDescent="0.6">
      <c r="A111" s="82" t="str">
        <f>'Fuel adder inputs and calcs'!C108</f>
        <v>Coal</v>
      </c>
      <c r="B111" s="82" t="str">
        <f>'Fuel adder inputs and calcs'!D108</f>
        <v>NI</v>
      </c>
      <c r="C111" s="82" t="str">
        <f>'Fuel adder inputs and calcs'!E108&amp;'Fuel adder inputs and calcs'!F108</f>
        <v>2025Q1</v>
      </c>
      <c r="D111" s="82" t="str">
        <f>B111&amp;IF(B111="",""," ")&amp;INDEX('Fixed inputs'!$D$93:$D$97,MATCH(A111,rngFuels,0))</f>
        <v>NI Coal</v>
      </c>
      <c r="E111" s="59"/>
      <c r="G111" s="86" t="str">
        <f t="shared" si="13"/>
        <v>NI Coal</v>
      </c>
      <c r="H111" s="86" t="s">
        <v>22</v>
      </c>
      <c r="I111" s="87">
        <f ca="1">INDEX(rngFuelPricesDeterministic,MATCH($C111,'Commodity inputs and calcs'!$N$33:$N$100,0),MATCH($A111,'Commodity inputs and calcs'!$O$32:$S$32,0))+'Fuel adder inputs and calcs'!Q108</f>
        <v>6.2180915880847243</v>
      </c>
      <c r="J111" s="87"/>
      <c r="K111" s="86" t="s">
        <v>23</v>
      </c>
      <c r="L111" s="88">
        <v>1</v>
      </c>
      <c r="M111" s="137">
        <f>INDEX('Fixed inputs'!$G$8:$G$75,MATCH(C111,'Fixed inputs'!$D$8:$D$75,0))</f>
        <v>45658</v>
      </c>
      <c r="N111" s="137"/>
      <c r="O111" s="86" t="s">
        <v>24</v>
      </c>
      <c r="P111" s="86" t="s">
        <v>113</v>
      </c>
      <c r="Q111" s="86"/>
      <c r="R111" s="89" t="str">
        <f t="shared" si="2"/>
        <v>2024 Validation</v>
      </c>
      <c r="T111" s="95" t="s">
        <v>57</v>
      </c>
      <c r="U111" s="86" t="s">
        <v>83</v>
      </c>
      <c r="V111" s="86" t="s">
        <v>22</v>
      </c>
      <c r="W111" s="87">
        <f>INDEX(rngCarbonTaxDeterministic,MATCH($C111,'Commodity inputs and calcs'!$U$33:$U$100,0),MATCH($T111,'Commodity inputs and calcs'!$W$32:$Y$32,0))</f>
        <v>9.217647058823529E-2</v>
      </c>
      <c r="X111" s="87"/>
      <c r="Y111" s="86" t="s">
        <v>82</v>
      </c>
      <c r="Z111" s="88">
        <v>1</v>
      </c>
      <c r="AA111" s="137">
        <f t="shared" ref="AA111:AA130" si="14">AA43</f>
        <v>45658</v>
      </c>
      <c r="AB111" s="137"/>
      <c r="AC111" s="86" t="s">
        <v>24</v>
      </c>
      <c r="AD111" s="86" t="s">
        <v>113</v>
      </c>
      <c r="AE111" s="86"/>
      <c r="AF111" s="89" t="str">
        <f t="shared" si="3"/>
        <v>2024 Validation</v>
      </c>
    </row>
    <row r="112" spans="1:32" x14ac:dyDescent="0.6">
      <c r="A112" s="82" t="str">
        <f>'Fuel adder inputs and calcs'!C109</f>
        <v>Coal</v>
      </c>
      <c r="B112" s="82" t="str">
        <f>'Fuel adder inputs and calcs'!D109</f>
        <v>NI</v>
      </c>
      <c r="C112" s="82" t="str">
        <f>'Fuel adder inputs and calcs'!E109&amp;'Fuel adder inputs and calcs'!F109</f>
        <v>2025Q2</v>
      </c>
      <c r="D112" s="82" t="str">
        <f>B112&amp;IF(B112="",""," ")&amp;INDEX('Fixed inputs'!$D$93:$D$97,MATCH(A112,rngFuels,0))</f>
        <v>NI Coal</v>
      </c>
      <c r="E112" s="59"/>
      <c r="G112" s="86" t="str">
        <f t="shared" si="13"/>
        <v>NI Coal</v>
      </c>
      <c r="H112" s="86" t="s">
        <v>22</v>
      </c>
      <c r="I112" s="87">
        <f ca="1">INDEX(rngFuelPricesDeterministic,MATCH($C112,'Commodity inputs and calcs'!$N$33:$N$100,0),MATCH($A112,'Commodity inputs and calcs'!$O$32:$S$32,0))+'Fuel adder inputs and calcs'!Q109</f>
        <v>6.2180915880847243</v>
      </c>
      <c r="J112" s="87"/>
      <c r="K112" s="86" t="s">
        <v>23</v>
      </c>
      <c r="L112" s="88">
        <v>1</v>
      </c>
      <c r="M112" s="137">
        <f>INDEX('Fixed inputs'!$G$8:$G$75,MATCH(C112,'Fixed inputs'!$D$8:$D$75,0))</f>
        <v>45748</v>
      </c>
      <c r="N112" s="137"/>
      <c r="O112" s="86" t="s">
        <v>24</v>
      </c>
      <c r="P112" s="86" t="s">
        <v>113</v>
      </c>
      <c r="Q112" s="86"/>
      <c r="R112" s="89" t="str">
        <f t="shared" si="2"/>
        <v>2024 Validation</v>
      </c>
      <c r="T112" s="95" t="s">
        <v>57</v>
      </c>
      <c r="U112" s="86" t="s">
        <v>83</v>
      </c>
      <c r="V112" s="86" t="s">
        <v>22</v>
      </c>
      <c r="W112" s="87">
        <f>INDEX(rngCarbonTaxDeterministic,MATCH($C112,'Commodity inputs and calcs'!$U$33:$U$100,0),MATCH($T112,'Commodity inputs and calcs'!$W$32:$Y$32,0))</f>
        <v>9.217647058823529E-2</v>
      </c>
      <c r="X112" s="87"/>
      <c r="Y112" s="86" t="s">
        <v>82</v>
      </c>
      <c r="Z112" s="88">
        <v>1</v>
      </c>
      <c r="AA112" s="137">
        <f t="shared" si="14"/>
        <v>45748</v>
      </c>
      <c r="AB112" s="137"/>
      <c r="AC112" s="86" t="s">
        <v>24</v>
      </c>
      <c r="AD112" s="86" t="s">
        <v>113</v>
      </c>
      <c r="AE112" s="86"/>
      <c r="AF112" s="89" t="str">
        <f t="shared" si="3"/>
        <v>2024 Validation</v>
      </c>
    </row>
    <row r="113" spans="1:32" x14ac:dyDescent="0.6">
      <c r="A113" s="82" t="str">
        <f>'Fuel adder inputs and calcs'!C110</f>
        <v>Coal</v>
      </c>
      <c r="B113" s="82" t="str">
        <f>'Fuel adder inputs and calcs'!D110</f>
        <v>NI</v>
      </c>
      <c r="C113" s="82" t="str">
        <f>'Fuel adder inputs and calcs'!E110&amp;'Fuel adder inputs and calcs'!F110</f>
        <v>2025Q3</v>
      </c>
      <c r="D113" s="82" t="str">
        <f>B113&amp;IF(B113="",""," ")&amp;INDEX('Fixed inputs'!$D$93:$D$97,MATCH(A113,rngFuels,0))</f>
        <v>NI Coal</v>
      </c>
      <c r="E113" s="59"/>
      <c r="G113" s="86" t="str">
        <f t="shared" si="13"/>
        <v>NI Coal</v>
      </c>
      <c r="H113" s="86" t="s">
        <v>22</v>
      </c>
      <c r="I113" s="87">
        <f ca="1">INDEX(rngFuelPricesDeterministic,MATCH($C113,'Commodity inputs and calcs'!$N$33:$N$100,0),MATCH($A113,'Commodity inputs and calcs'!$O$32:$S$32,0))+'Fuel adder inputs and calcs'!Q110</f>
        <v>6.2180915880847243</v>
      </c>
      <c r="J113" s="87"/>
      <c r="K113" s="86" t="s">
        <v>23</v>
      </c>
      <c r="L113" s="88">
        <v>1</v>
      </c>
      <c r="M113" s="137">
        <f>INDEX('Fixed inputs'!$G$8:$G$75,MATCH(C113,'Fixed inputs'!$D$8:$D$75,0))</f>
        <v>45839</v>
      </c>
      <c r="N113" s="137"/>
      <c r="O113" s="86" t="s">
        <v>24</v>
      </c>
      <c r="P113" s="86" t="s">
        <v>113</v>
      </c>
      <c r="Q113" s="86"/>
      <c r="R113" s="89" t="str">
        <f t="shared" si="2"/>
        <v>2024 Validation</v>
      </c>
      <c r="T113" s="95" t="s">
        <v>57</v>
      </c>
      <c r="U113" s="86" t="s">
        <v>83</v>
      </c>
      <c r="V113" s="86" t="s">
        <v>22</v>
      </c>
      <c r="W113" s="87">
        <f>INDEX(rngCarbonTaxDeterministic,MATCH($C113,'Commodity inputs and calcs'!$U$33:$U$100,0),MATCH($T113,'Commodity inputs and calcs'!$W$32:$Y$32,0))</f>
        <v>9.217647058823529E-2</v>
      </c>
      <c r="X113" s="87"/>
      <c r="Y113" s="86" t="s">
        <v>82</v>
      </c>
      <c r="Z113" s="88">
        <v>1</v>
      </c>
      <c r="AA113" s="137">
        <f t="shared" si="14"/>
        <v>45839</v>
      </c>
      <c r="AB113" s="137"/>
      <c r="AC113" s="86" t="s">
        <v>24</v>
      </c>
      <c r="AD113" s="86" t="s">
        <v>113</v>
      </c>
      <c r="AE113" s="86"/>
      <c r="AF113" s="89" t="str">
        <f t="shared" si="3"/>
        <v>2024 Validation</v>
      </c>
    </row>
    <row r="114" spans="1:32" x14ac:dyDescent="0.6">
      <c r="A114" s="82" t="str">
        <f>'Fuel adder inputs and calcs'!C111</f>
        <v>Coal</v>
      </c>
      <c r="B114" s="82" t="str">
        <f>'Fuel adder inputs and calcs'!D111</f>
        <v>NI</v>
      </c>
      <c r="C114" s="82" t="str">
        <f>'Fuel adder inputs and calcs'!E111&amp;'Fuel adder inputs and calcs'!F111</f>
        <v>2025Q4</v>
      </c>
      <c r="D114" s="82" t="str">
        <f>B114&amp;IF(B114="",""," ")&amp;INDEX('Fixed inputs'!$D$93:$D$97,MATCH(A114,rngFuels,0))</f>
        <v>NI Coal</v>
      </c>
      <c r="E114" s="59"/>
      <c r="G114" s="86" t="str">
        <f t="shared" si="13"/>
        <v>NI Coal</v>
      </c>
      <c r="H114" s="86" t="s">
        <v>22</v>
      </c>
      <c r="I114" s="87">
        <f ca="1">INDEX(rngFuelPricesDeterministic,MATCH($C114,'Commodity inputs and calcs'!$N$33:$N$100,0),MATCH($A114,'Commodity inputs and calcs'!$O$32:$S$32,0))+'Fuel adder inputs and calcs'!Q111</f>
        <v>6.2180915880847243</v>
      </c>
      <c r="J114" s="87"/>
      <c r="K114" s="86" t="s">
        <v>23</v>
      </c>
      <c r="L114" s="88">
        <v>1</v>
      </c>
      <c r="M114" s="137">
        <f>INDEX('Fixed inputs'!$G$8:$G$75,MATCH(C114,'Fixed inputs'!$D$8:$D$75,0))</f>
        <v>45931</v>
      </c>
      <c r="N114" s="137"/>
      <c r="O114" s="86" t="s">
        <v>24</v>
      </c>
      <c r="P114" s="86" t="s">
        <v>113</v>
      </c>
      <c r="Q114" s="86"/>
      <c r="R114" s="89" t="str">
        <f t="shared" ref="R114:R146" si="15">$H$6</f>
        <v>2024 Validation</v>
      </c>
      <c r="T114" s="95" t="s">
        <v>57</v>
      </c>
      <c r="U114" s="86" t="s">
        <v>83</v>
      </c>
      <c r="V114" s="86" t="s">
        <v>22</v>
      </c>
      <c r="W114" s="87">
        <f>INDEX(rngCarbonTaxDeterministic,MATCH($C114,'Commodity inputs and calcs'!$U$33:$U$100,0),MATCH($T114,'Commodity inputs and calcs'!$W$32:$Y$32,0))</f>
        <v>9.217647058823529E-2</v>
      </c>
      <c r="X114" s="87"/>
      <c r="Y114" s="86" t="s">
        <v>82</v>
      </c>
      <c r="Z114" s="88">
        <v>1</v>
      </c>
      <c r="AA114" s="137">
        <f t="shared" si="14"/>
        <v>45931</v>
      </c>
      <c r="AB114" s="137"/>
      <c r="AC114" s="86" t="s">
        <v>24</v>
      </c>
      <c r="AD114" s="86" t="s">
        <v>113</v>
      </c>
      <c r="AE114" s="86"/>
      <c r="AF114" s="89" t="str">
        <f t="shared" si="3"/>
        <v>2024 Validation</v>
      </c>
    </row>
    <row r="115" spans="1:32" x14ac:dyDescent="0.6">
      <c r="A115" s="82" t="str">
        <f>'Fuel adder inputs and calcs'!C112</f>
        <v>Coal</v>
      </c>
      <c r="B115" s="82" t="str">
        <f>'Fuel adder inputs and calcs'!D112</f>
        <v>NI</v>
      </c>
      <c r="C115" s="82" t="str">
        <f>'Fuel adder inputs and calcs'!E112&amp;'Fuel adder inputs and calcs'!F112</f>
        <v>2026Q1</v>
      </c>
      <c r="D115" s="82" t="str">
        <f>B115&amp;IF(B115="",""," ")&amp;INDEX('Fixed inputs'!$D$93:$D$97,MATCH(A115,rngFuels,0))</f>
        <v>NI Coal</v>
      </c>
      <c r="E115" s="59"/>
      <c r="G115" s="86" t="str">
        <f t="shared" si="13"/>
        <v>NI Coal</v>
      </c>
      <c r="H115" s="86" t="s">
        <v>22</v>
      </c>
      <c r="I115" s="87">
        <f ca="1">INDEX(rngFuelPricesDeterministic,MATCH($C115,'Commodity inputs and calcs'!$N$33:$N$100,0),MATCH($A115,'Commodity inputs and calcs'!$O$32:$S$32,0))+'Fuel adder inputs and calcs'!Q112</f>
        <v>6.2180915880847243</v>
      </c>
      <c r="J115" s="87"/>
      <c r="K115" s="86" t="s">
        <v>23</v>
      </c>
      <c r="L115" s="88">
        <v>1</v>
      </c>
      <c r="M115" s="137">
        <f>INDEX('Fixed inputs'!$G$8:$G$75,MATCH(C115,'Fixed inputs'!$D$8:$D$75,0))</f>
        <v>46023</v>
      </c>
      <c r="N115" s="137"/>
      <c r="O115" s="86" t="s">
        <v>24</v>
      </c>
      <c r="P115" s="86" t="s">
        <v>113</v>
      </c>
      <c r="Q115" s="86"/>
      <c r="R115" s="89" t="str">
        <f t="shared" si="15"/>
        <v>2024 Validation</v>
      </c>
      <c r="T115" s="95" t="s">
        <v>57</v>
      </c>
      <c r="U115" s="86" t="s">
        <v>83</v>
      </c>
      <c r="V115" s="86" t="s">
        <v>22</v>
      </c>
      <c r="W115" s="87">
        <f>INDEX(rngCarbonTaxDeterministic,MATCH($C115,'Commodity inputs and calcs'!$U$33:$U$100,0),MATCH($T115,'Commodity inputs and calcs'!$W$32:$Y$32,0))</f>
        <v>0.1</v>
      </c>
      <c r="X115" s="87"/>
      <c r="Y115" s="86" t="s">
        <v>82</v>
      </c>
      <c r="Z115" s="88">
        <v>1</v>
      </c>
      <c r="AA115" s="137">
        <f t="shared" si="14"/>
        <v>46023</v>
      </c>
      <c r="AB115" s="137"/>
      <c r="AC115" s="86" t="s">
        <v>24</v>
      </c>
      <c r="AD115" s="86" t="s">
        <v>113</v>
      </c>
      <c r="AE115" s="86"/>
      <c r="AF115" s="89" t="str">
        <f t="shared" si="3"/>
        <v>2024 Validation</v>
      </c>
    </row>
    <row r="116" spans="1:32" x14ac:dyDescent="0.6">
      <c r="A116" s="82" t="str">
        <f>'Fuel adder inputs and calcs'!C113</f>
        <v>Coal</v>
      </c>
      <c r="B116" s="82" t="str">
        <f>'Fuel adder inputs and calcs'!D113</f>
        <v>NI</v>
      </c>
      <c r="C116" s="82" t="str">
        <f>'Fuel adder inputs and calcs'!E113&amp;'Fuel adder inputs and calcs'!F113</f>
        <v>2026Q2</v>
      </c>
      <c r="D116" s="82" t="str">
        <f>B116&amp;IF(B116="",""," ")&amp;INDEX('Fixed inputs'!$D$93:$D$97,MATCH(A116,rngFuels,0))</f>
        <v>NI Coal</v>
      </c>
      <c r="E116" s="59"/>
      <c r="G116" s="86" t="str">
        <f t="shared" si="13"/>
        <v>NI Coal</v>
      </c>
      <c r="H116" s="86" t="s">
        <v>22</v>
      </c>
      <c r="I116" s="87">
        <f ca="1">INDEX(rngFuelPricesDeterministic,MATCH($C116,'Commodity inputs and calcs'!$N$33:$N$100,0),MATCH($A116,'Commodity inputs and calcs'!$O$32:$S$32,0))+'Fuel adder inputs and calcs'!Q113</f>
        <v>6.2180915880847243</v>
      </c>
      <c r="J116" s="87"/>
      <c r="K116" s="86" t="s">
        <v>23</v>
      </c>
      <c r="L116" s="88">
        <v>1</v>
      </c>
      <c r="M116" s="137">
        <f>INDEX('Fixed inputs'!$G$8:$G$75,MATCH(C116,'Fixed inputs'!$D$8:$D$75,0))</f>
        <v>46113</v>
      </c>
      <c r="N116" s="137"/>
      <c r="O116" s="86" t="s">
        <v>24</v>
      </c>
      <c r="P116" s="86" t="s">
        <v>113</v>
      </c>
      <c r="Q116" s="86"/>
      <c r="R116" s="89" t="str">
        <f t="shared" si="15"/>
        <v>2024 Validation</v>
      </c>
      <c r="T116" s="95" t="s">
        <v>57</v>
      </c>
      <c r="U116" s="86" t="s">
        <v>83</v>
      </c>
      <c r="V116" s="86" t="s">
        <v>22</v>
      </c>
      <c r="W116" s="87">
        <f>INDEX(rngCarbonTaxDeterministic,MATCH($C116,'Commodity inputs and calcs'!$U$33:$U$100,0),MATCH($T116,'Commodity inputs and calcs'!$W$32:$Y$32,0))</f>
        <v>0.1</v>
      </c>
      <c r="X116" s="87"/>
      <c r="Y116" s="86" t="s">
        <v>82</v>
      </c>
      <c r="Z116" s="88">
        <v>1</v>
      </c>
      <c r="AA116" s="137">
        <f t="shared" si="14"/>
        <v>46113</v>
      </c>
      <c r="AB116" s="137"/>
      <c r="AC116" s="86" t="s">
        <v>24</v>
      </c>
      <c r="AD116" s="86" t="s">
        <v>113</v>
      </c>
      <c r="AE116" s="86"/>
      <c r="AF116" s="89" t="str">
        <f t="shared" si="3"/>
        <v>2024 Validation</v>
      </c>
    </row>
    <row r="117" spans="1:32" x14ac:dyDescent="0.6">
      <c r="A117" s="82" t="str">
        <f>'Fuel adder inputs and calcs'!C114</f>
        <v>Coal</v>
      </c>
      <c r="B117" s="82" t="str">
        <f>'Fuel adder inputs and calcs'!D114</f>
        <v>NI</v>
      </c>
      <c r="C117" s="82" t="str">
        <f>'Fuel adder inputs and calcs'!E114&amp;'Fuel adder inputs and calcs'!F114</f>
        <v>2026Q3</v>
      </c>
      <c r="D117" s="82" t="str">
        <f>B117&amp;IF(B117="",""," ")&amp;INDEX('Fixed inputs'!$D$93:$D$97,MATCH(A117,rngFuels,0))</f>
        <v>NI Coal</v>
      </c>
      <c r="E117" s="59"/>
      <c r="G117" s="86" t="str">
        <f t="shared" si="13"/>
        <v>NI Coal</v>
      </c>
      <c r="H117" s="86" t="s">
        <v>22</v>
      </c>
      <c r="I117" s="87">
        <f ca="1">INDEX(rngFuelPricesDeterministic,MATCH($C117,'Commodity inputs and calcs'!$N$33:$N$100,0),MATCH($A117,'Commodity inputs and calcs'!$O$32:$S$32,0))+'Fuel adder inputs and calcs'!Q114</f>
        <v>6.2180915880847243</v>
      </c>
      <c r="J117" s="87"/>
      <c r="K117" s="86" t="s">
        <v>23</v>
      </c>
      <c r="L117" s="88">
        <v>1</v>
      </c>
      <c r="M117" s="137">
        <f>INDEX('Fixed inputs'!$G$8:$G$75,MATCH(C117,'Fixed inputs'!$D$8:$D$75,0))</f>
        <v>46204</v>
      </c>
      <c r="N117" s="137"/>
      <c r="O117" s="86" t="s">
        <v>24</v>
      </c>
      <c r="P117" s="86" t="s">
        <v>113</v>
      </c>
      <c r="Q117" s="86"/>
      <c r="R117" s="89" t="str">
        <f t="shared" si="15"/>
        <v>2024 Validation</v>
      </c>
      <c r="T117" s="95" t="s">
        <v>57</v>
      </c>
      <c r="U117" s="86" t="s">
        <v>83</v>
      </c>
      <c r="V117" s="86" t="s">
        <v>22</v>
      </c>
      <c r="W117" s="87">
        <f>INDEX(rngCarbonTaxDeterministic,MATCH($C117,'Commodity inputs and calcs'!$U$33:$U$100,0),MATCH($T117,'Commodity inputs and calcs'!$W$32:$Y$32,0))</f>
        <v>0.1</v>
      </c>
      <c r="X117" s="87"/>
      <c r="Y117" s="86" t="s">
        <v>82</v>
      </c>
      <c r="Z117" s="88">
        <v>1</v>
      </c>
      <c r="AA117" s="137">
        <f t="shared" si="14"/>
        <v>46204</v>
      </c>
      <c r="AB117" s="137"/>
      <c r="AC117" s="86" t="s">
        <v>24</v>
      </c>
      <c r="AD117" s="86" t="s">
        <v>113</v>
      </c>
      <c r="AE117" s="86"/>
      <c r="AF117" s="89" t="str">
        <f t="shared" si="3"/>
        <v>2024 Validation</v>
      </c>
    </row>
    <row r="118" spans="1:32" x14ac:dyDescent="0.6">
      <c r="A118" s="82" t="str">
        <f>'Fuel adder inputs and calcs'!C115</f>
        <v>Coal</v>
      </c>
      <c r="B118" s="82" t="str">
        <f>'Fuel adder inputs and calcs'!D115</f>
        <v>NI</v>
      </c>
      <c r="C118" s="82" t="str">
        <f>'Fuel adder inputs and calcs'!E115&amp;'Fuel adder inputs and calcs'!F115</f>
        <v>2026Q4</v>
      </c>
      <c r="D118" s="82" t="str">
        <f>B118&amp;IF(B118="",""," ")&amp;INDEX('Fixed inputs'!$D$93:$D$97,MATCH(A118,rngFuels,0))</f>
        <v>NI Coal</v>
      </c>
      <c r="E118" s="59"/>
      <c r="G118" s="86" t="str">
        <f t="shared" si="13"/>
        <v>NI Coal</v>
      </c>
      <c r="H118" s="86" t="s">
        <v>22</v>
      </c>
      <c r="I118" s="87">
        <f ca="1">INDEX(rngFuelPricesDeterministic,MATCH($C118,'Commodity inputs and calcs'!$N$33:$N$100,0),MATCH($A118,'Commodity inputs and calcs'!$O$32:$S$32,0))+'Fuel adder inputs and calcs'!Q115</f>
        <v>6.2180915880847243</v>
      </c>
      <c r="J118" s="87"/>
      <c r="K118" s="86" t="s">
        <v>23</v>
      </c>
      <c r="L118" s="88">
        <v>1</v>
      </c>
      <c r="M118" s="137">
        <f>INDEX('Fixed inputs'!$G$8:$G$75,MATCH(C118,'Fixed inputs'!$D$8:$D$75,0))</f>
        <v>46296</v>
      </c>
      <c r="N118" s="137"/>
      <c r="O118" s="86" t="s">
        <v>24</v>
      </c>
      <c r="P118" s="86" t="s">
        <v>113</v>
      </c>
      <c r="Q118" s="86"/>
      <c r="R118" s="89" t="str">
        <f t="shared" si="15"/>
        <v>2024 Validation</v>
      </c>
      <c r="T118" s="95" t="s">
        <v>57</v>
      </c>
      <c r="U118" s="86" t="s">
        <v>83</v>
      </c>
      <c r="V118" s="86" t="s">
        <v>22</v>
      </c>
      <c r="W118" s="87">
        <f>INDEX(rngCarbonTaxDeterministic,MATCH($C118,'Commodity inputs and calcs'!$U$33:$U$100,0),MATCH($T118,'Commodity inputs and calcs'!$W$32:$Y$32,0))</f>
        <v>0.1</v>
      </c>
      <c r="X118" s="87"/>
      <c r="Y118" s="86" t="s">
        <v>82</v>
      </c>
      <c r="Z118" s="88">
        <v>1</v>
      </c>
      <c r="AA118" s="137">
        <f t="shared" si="14"/>
        <v>46296</v>
      </c>
      <c r="AB118" s="137"/>
      <c r="AC118" s="86" t="s">
        <v>24</v>
      </c>
      <c r="AD118" s="86" t="s">
        <v>113</v>
      </c>
      <c r="AE118" s="86"/>
      <c r="AF118" s="89" t="str">
        <f t="shared" si="3"/>
        <v>2024 Validation</v>
      </c>
    </row>
    <row r="119" spans="1:32" x14ac:dyDescent="0.6">
      <c r="A119" s="82" t="str">
        <f>'Fuel adder inputs and calcs'!C116</f>
        <v>Coal</v>
      </c>
      <c r="B119" s="82" t="str">
        <f>'Fuel adder inputs and calcs'!D116</f>
        <v>NI</v>
      </c>
      <c r="C119" s="82" t="str">
        <f>'Fuel adder inputs and calcs'!E116&amp;'Fuel adder inputs and calcs'!F116</f>
        <v>2027Q1</v>
      </c>
      <c r="D119" s="82" t="str">
        <f>B119&amp;IF(B119="",""," ")&amp;INDEX('Fixed inputs'!$D$93:$D$97,MATCH(A119,rngFuels,0))</f>
        <v>NI Coal</v>
      </c>
      <c r="E119" s="59"/>
      <c r="G119" s="86" t="str">
        <f t="shared" si="13"/>
        <v>NI Coal</v>
      </c>
      <c r="H119" s="86" t="s">
        <v>22</v>
      </c>
      <c r="I119" s="87">
        <f ca="1">INDEX(rngFuelPricesDeterministic,MATCH($C119,'Commodity inputs and calcs'!$N$33:$N$100,0),MATCH($A119,'Commodity inputs and calcs'!$O$32:$S$32,0))+'Fuel adder inputs and calcs'!Q116</f>
        <v>6.2180915880847243</v>
      </c>
      <c r="J119" s="87"/>
      <c r="K119" s="86" t="s">
        <v>23</v>
      </c>
      <c r="L119" s="88">
        <v>1</v>
      </c>
      <c r="M119" s="137">
        <f>INDEX('Fixed inputs'!$G$8:$G$75,MATCH(C119,'Fixed inputs'!$D$8:$D$75,0))</f>
        <v>46388</v>
      </c>
      <c r="N119" s="137"/>
      <c r="O119" s="86" t="s">
        <v>24</v>
      </c>
      <c r="P119" s="86" t="s">
        <v>113</v>
      </c>
      <c r="Q119" s="86"/>
      <c r="R119" s="89" t="str">
        <f t="shared" si="15"/>
        <v>2024 Validation</v>
      </c>
      <c r="T119" s="95" t="s">
        <v>57</v>
      </c>
      <c r="U119" s="86" t="s">
        <v>83</v>
      </c>
      <c r="V119" s="86" t="s">
        <v>22</v>
      </c>
      <c r="W119" s="87">
        <f>INDEX(rngCarbonTaxDeterministic,MATCH($C119,'Commodity inputs and calcs'!$U$33:$U$100,0),MATCH($T119,'Commodity inputs and calcs'!$W$32:$Y$32,0))</f>
        <v>0.1</v>
      </c>
      <c r="X119" s="87"/>
      <c r="Y119" s="86" t="s">
        <v>82</v>
      </c>
      <c r="Z119" s="88">
        <v>1</v>
      </c>
      <c r="AA119" s="137">
        <f t="shared" si="14"/>
        <v>46388</v>
      </c>
      <c r="AB119" s="137"/>
      <c r="AC119" s="86" t="s">
        <v>24</v>
      </c>
      <c r="AD119" s="86" t="s">
        <v>113</v>
      </c>
      <c r="AE119" s="86"/>
      <c r="AF119" s="89" t="str">
        <f t="shared" si="3"/>
        <v>2024 Validation</v>
      </c>
    </row>
    <row r="120" spans="1:32" x14ac:dyDescent="0.6">
      <c r="A120" s="82" t="str">
        <f>'Fuel adder inputs and calcs'!C117</f>
        <v>Coal</v>
      </c>
      <c r="B120" s="82" t="str">
        <f>'Fuel adder inputs and calcs'!D117</f>
        <v>NI</v>
      </c>
      <c r="C120" s="82" t="str">
        <f>'Fuel adder inputs and calcs'!E117&amp;'Fuel adder inputs and calcs'!F117</f>
        <v>2027Q2</v>
      </c>
      <c r="D120" s="82" t="str">
        <f>B120&amp;IF(B120="",""," ")&amp;INDEX('Fixed inputs'!$D$93:$D$97,MATCH(A120,rngFuels,0))</f>
        <v>NI Coal</v>
      </c>
      <c r="E120" s="59"/>
      <c r="G120" s="86" t="str">
        <f t="shared" si="13"/>
        <v>NI Coal</v>
      </c>
      <c r="H120" s="86" t="s">
        <v>22</v>
      </c>
      <c r="I120" s="87">
        <f ca="1">INDEX(rngFuelPricesDeterministic,MATCH($C120,'Commodity inputs and calcs'!$N$33:$N$100,0),MATCH($A120,'Commodity inputs and calcs'!$O$32:$S$32,0))+'Fuel adder inputs and calcs'!Q117</f>
        <v>6.2180915880847243</v>
      </c>
      <c r="J120" s="87"/>
      <c r="K120" s="86" t="s">
        <v>23</v>
      </c>
      <c r="L120" s="88">
        <v>1</v>
      </c>
      <c r="M120" s="137">
        <f>INDEX('Fixed inputs'!$G$8:$G$75,MATCH(C120,'Fixed inputs'!$D$8:$D$75,0))</f>
        <v>46478</v>
      </c>
      <c r="N120" s="137"/>
      <c r="O120" s="86" t="s">
        <v>24</v>
      </c>
      <c r="P120" s="86" t="s">
        <v>113</v>
      </c>
      <c r="Q120" s="86"/>
      <c r="R120" s="89" t="str">
        <f t="shared" si="15"/>
        <v>2024 Validation</v>
      </c>
      <c r="T120" s="95" t="s">
        <v>57</v>
      </c>
      <c r="U120" s="86" t="s">
        <v>83</v>
      </c>
      <c r="V120" s="86" t="s">
        <v>22</v>
      </c>
      <c r="W120" s="87">
        <f>INDEX(rngCarbonTaxDeterministic,MATCH($C120,'Commodity inputs and calcs'!$U$33:$U$100,0),MATCH($T120,'Commodity inputs and calcs'!$W$32:$Y$32,0))</f>
        <v>0.1</v>
      </c>
      <c r="X120" s="87"/>
      <c r="Y120" s="86" t="s">
        <v>82</v>
      </c>
      <c r="Z120" s="88">
        <v>1</v>
      </c>
      <c r="AA120" s="137">
        <f t="shared" si="14"/>
        <v>46478</v>
      </c>
      <c r="AB120" s="137"/>
      <c r="AC120" s="86" t="s">
        <v>24</v>
      </c>
      <c r="AD120" s="86" t="s">
        <v>113</v>
      </c>
      <c r="AE120" s="86"/>
      <c r="AF120" s="89" t="str">
        <f t="shared" si="3"/>
        <v>2024 Validation</v>
      </c>
    </row>
    <row r="121" spans="1:32" x14ac:dyDescent="0.6">
      <c r="A121" s="82" t="str">
        <f>'Fuel adder inputs and calcs'!C118</f>
        <v>Coal</v>
      </c>
      <c r="B121" s="82" t="str">
        <f>'Fuel adder inputs and calcs'!D118</f>
        <v>NI</v>
      </c>
      <c r="C121" s="82" t="str">
        <f>'Fuel adder inputs and calcs'!E118&amp;'Fuel adder inputs and calcs'!F118</f>
        <v>2027Q3</v>
      </c>
      <c r="D121" s="82" t="str">
        <f>B121&amp;IF(B121="",""," ")&amp;INDEX('Fixed inputs'!$D$93:$D$97,MATCH(A121,rngFuels,0))</f>
        <v>NI Coal</v>
      </c>
      <c r="E121" s="59"/>
      <c r="G121" s="86" t="str">
        <f t="shared" si="13"/>
        <v>NI Coal</v>
      </c>
      <c r="H121" s="86" t="s">
        <v>22</v>
      </c>
      <c r="I121" s="87">
        <f ca="1">INDEX(rngFuelPricesDeterministic,MATCH($C121,'Commodity inputs and calcs'!$N$33:$N$100,0),MATCH($A121,'Commodity inputs and calcs'!$O$32:$S$32,0))+'Fuel adder inputs and calcs'!Q118</f>
        <v>6.2180915880847243</v>
      </c>
      <c r="J121" s="87"/>
      <c r="K121" s="86" t="s">
        <v>23</v>
      </c>
      <c r="L121" s="88">
        <v>1</v>
      </c>
      <c r="M121" s="137">
        <f>INDEX('Fixed inputs'!$G$8:$G$75,MATCH(C121,'Fixed inputs'!$D$8:$D$75,0))</f>
        <v>46569</v>
      </c>
      <c r="N121" s="137"/>
      <c r="O121" s="86" t="s">
        <v>24</v>
      </c>
      <c r="P121" s="86" t="s">
        <v>113</v>
      </c>
      <c r="Q121" s="86"/>
      <c r="R121" s="89" t="str">
        <f t="shared" si="15"/>
        <v>2024 Validation</v>
      </c>
      <c r="T121" s="95" t="s">
        <v>57</v>
      </c>
      <c r="U121" s="86" t="s">
        <v>83</v>
      </c>
      <c r="V121" s="86" t="s">
        <v>22</v>
      </c>
      <c r="W121" s="87">
        <f>INDEX(rngCarbonTaxDeterministic,MATCH($C121,'Commodity inputs and calcs'!$U$33:$U$100,0),MATCH($T121,'Commodity inputs and calcs'!$W$32:$Y$32,0))</f>
        <v>0.1</v>
      </c>
      <c r="X121" s="87"/>
      <c r="Y121" s="86" t="s">
        <v>82</v>
      </c>
      <c r="Z121" s="88">
        <v>1</v>
      </c>
      <c r="AA121" s="137">
        <f t="shared" si="14"/>
        <v>46569</v>
      </c>
      <c r="AB121" s="137"/>
      <c r="AC121" s="86" t="s">
        <v>24</v>
      </c>
      <c r="AD121" s="86" t="s">
        <v>113</v>
      </c>
      <c r="AE121" s="86"/>
      <c r="AF121" s="89" t="str">
        <f t="shared" si="3"/>
        <v>2024 Validation</v>
      </c>
    </row>
    <row r="122" spans="1:32" x14ac:dyDescent="0.6">
      <c r="A122" s="82" t="str">
        <f>'Fuel adder inputs and calcs'!C119</f>
        <v>Coal</v>
      </c>
      <c r="B122" s="82" t="str">
        <f>'Fuel adder inputs and calcs'!D119</f>
        <v>NI</v>
      </c>
      <c r="C122" s="82" t="str">
        <f>'Fuel adder inputs and calcs'!E119&amp;'Fuel adder inputs and calcs'!F119</f>
        <v>2027Q4</v>
      </c>
      <c r="D122" s="82" t="str">
        <f>B122&amp;IF(B122="",""," ")&amp;INDEX('Fixed inputs'!$D$93:$D$97,MATCH(A122,rngFuels,0))</f>
        <v>NI Coal</v>
      </c>
      <c r="E122" s="59"/>
      <c r="G122" s="86" t="str">
        <f t="shared" si="13"/>
        <v>NI Coal</v>
      </c>
      <c r="H122" s="86" t="s">
        <v>22</v>
      </c>
      <c r="I122" s="87">
        <f ca="1">INDEX(rngFuelPricesDeterministic,MATCH($C122,'Commodity inputs and calcs'!$N$33:$N$100,0),MATCH($A122,'Commodity inputs and calcs'!$O$32:$S$32,0))+'Fuel adder inputs and calcs'!Q119</f>
        <v>6.2180915880847243</v>
      </c>
      <c r="J122" s="87"/>
      <c r="K122" s="86" t="s">
        <v>23</v>
      </c>
      <c r="L122" s="88">
        <v>1</v>
      </c>
      <c r="M122" s="137">
        <f>INDEX('Fixed inputs'!$G$8:$G$75,MATCH(C122,'Fixed inputs'!$D$8:$D$75,0))</f>
        <v>46661</v>
      </c>
      <c r="N122" s="137"/>
      <c r="O122" s="86" t="s">
        <v>24</v>
      </c>
      <c r="P122" s="86" t="s">
        <v>113</v>
      </c>
      <c r="Q122" s="86"/>
      <c r="R122" s="89" t="str">
        <f t="shared" si="15"/>
        <v>2024 Validation</v>
      </c>
      <c r="T122" s="95" t="s">
        <v>57</v>
      </c>
      <c r="U122" s="86" t="s">
        <v>83</v>
      </c>
      <c r="V122" s="86" t="s">
        <v>22</v>
      </c>
      <c r="W122" s="87">
        <f>INDEX(rngCarbonTaxDeterministic,MATCH($C122,'Commodity inputs and calcs'!$U$33:$U$100,0),MATCH($T122,'Commodity inputs and calcs'!$W$32:$Y$32,0))</f>
        <v>0.1</v>
      </c>
      <c r="X122" s="87"/>
      <c r="Y122" s="86" t="s">
        <v>82</v>
      </c>
      <c r="Z122" s="88">
        <v>1</v>
      </c>
      <c r="AA122" s="137">
        <f t="shared" si="14"/>
        <v>46661</v>
      </c>
      <c r="AB122" s="137"/>
      <c r="AC122" s="86" t="s">
        <v>24</v>
      </c>
      <c r="AD122" s="86" t="s">
        <v>113</v>
      </c>
      <c r="AE122" s="86"/>
      <c r="AF122" s="89" t="str">
        <f t="shared" si="3"/>
        <v>2024 Validation</v>
      </c>
    </row>
    <row r="123" spans="1:32" x14ac:dyDescent="0.6">
      <c r="A123" s="82" t="str">
        <f>'Fuel adder inputs and calcs'!C120</f>
        <v>Coal</v>
      </c>
      <c r="B123" s="82" t="str">
        <f>'Fuel adder inputs and calcs'!D120</f>
        <v>NI</v>
      </c>
      <c r="C123" s="82" t="str">
        <f>'Fuel adder inputs and calcs'!E120&amp;'Fuel adder inputs and calcs'!F120</f>
        <v>2028Q1</v>
      </c>
      <c r="D123" s="82" t="str">
        <f>B123&amp;IF(B123="",""," ")&amp;INDEX('Fixed inputs'!$D$93:$D$97,MATCH(A123,rngFuels,0))</f>
        <v>NI Coal</v>
      </c>
      <c r="E123" s="59"/>
      <c r="G123" s="86" t="str">
        <f t="shared" si="13"/>
        <v>NI Coal</v>
      </c>
      <c r="H123" s="86" t="s">
        <v>22</v>
      </c>
      <c r="I123" s="87">
        <f ca="1">INDEX(rngFuelPricesDeterministic,MATCH($C123,'Commodity inputs and calcs'!$N$33:$N$100,0),MATCH($A123,'Commodity inputs and calcs'!$O$32:$S$32,0))+'Fuel adder inputs and calcs'!Q120</f>
        <v>6.2180915880847243</v>
      </c>
      <c r="J123" s="87"/>
      <c r="K123" s="86" t="s">
        <v>23</v>
      </c>
      <c r="L123" s="88">
        <v>1</v>
      </c>
      <c r="M123" s="137">
        <f>INDEX('Fixed inputs'!$G$8:$G$75,MATCH(C123,'Fixed inputs'!$D$8:$D$75,0))</f>
        <v>46753</v>
      </c>
      <c r="N123" s="137"/>
      <c r="O123" s="86" t="s">
        <v>24</v>
      </c>
      <c r="P123" s="86" t="s">
        <v>113</v>
      </c>
      <c r="Q123" s="86"/>
      <c r="R123" s="89" t="str">
        <f t="shared" si="15"/>
        <v>2024 Validation</v>
      </c>
      <c r="T123" s="95" t="s">
        <v>57</v>
      </c>
      <c r="U123" s="86" t="s">
        <v>83</v>
      </c>
      <c r="V123" s="86" t="s">
        <v>22</v>
      </c>
      <c r="W123" s="87">
        <f>INDEX(rngCarbonTaxDeterministic,MATCH($C123,'Commodity inputs and calcs'!$U$33:$U$100,0),MATCH($T123,'Commodity inputs and calcs'!$W$32:$Y$32,0))</f>
        <v>0.1</v>
      </c>
      <c r="X123" s="87"/>
      <c r="Y123" s="86" t="s">
        <v>82</v>
      </c>
      <c r="Z123" s="88">
        <v>1</v>
      </c>
      <c r="AA123" s="137">
        <f t="shared" si="14"/>
        <v>46753</v>
      </c>
      <c r="AB123" s="137"/>
      <c r="AC123" s="86" t="s">
        <v>24</v>
      </c>
      <c r="AD123" s="86" t="s">
        <v>113</v>
      </c>
      <c r="AE123" s="86"/>
      <c r="AF123" s="89" t="str">
        <f t="shared" si="3"/>
        <v>2024 Validation</v>
      </c>
    </row>
    <row r="124" spans="1:32" x14ac:dyDescent="0.6">
      <c r="A124" s="82" t="str">
        <f>'Fuel adder inputs and calcs'!C121</f>
        <v>Coal</v>
      </c>
      <c r="B124" s="82" t="str">
        <f>'Fuel adder inputs and calcs'!D121</f>
        <v>NI</v>
      </c>
      <c r="C124" s="82" t="str">
        <f>'Fuel adder inputs and calcs'!E121&amp;'Fuel adder inputs and calcs'!F121</f>
        <v>2028Q2</v>
      </c>
      <c r="D124" s="82" t="str">
        <f>B124&amp;IF(B124="",""," ")&amp;INDEX('Fixed inputs'!$D$93:$D$97,MATCH(A124,rngFuels,0))</f>
        <v>NI Coal</v>
      </c>
      <c r="E124" s="59"/>
      <c r="G124" s="86" t="str">
        <f t="shared" si="13"/>
        <v>NI Coal</v>
      </c>
      <c r="H124" s="86" t="s">
        <v>22</v>
      </c>
      <c r="I124" s="87">
        <f ca="1">INDEX(rngFuelPricesDeterministic,MATCH($C124,'Commodity inputs and calcs'!$N$33:$N$100,0),MATCH($A124,'Commodity inputs and calcs'!$O$32:$S$32,0))+'Fuel adder inputs and calcs'!Q121</f>
        <v>6.2180915880847243</v>
      </c>
      <c r="J124" s="87"/>
      <c r="K124" s="86" t="s">
        <v>23</v>
      </c>
      <c r="L124" s="88">
        <v>1</v>
      </c>
      <c r="M124" s="137">
        <f>INDEX('Fixed inputs'!$G$8:$G$75,MATCH(C124,'Fixed inputs'!$D$8:$D$75,0))</f>
        <v>46844</v>
      </c>
      <c r="N124" s="137"/>
      <c r="O124" s="86" t="s">
        <v>24</v>
      </c>
      <c r="P124" s="86" t="s">
        <v>113</v>
      </c>
      <c r="Q124" s="86"/>
      <c r="R124" s="89" t="str">
        <f t="shared" si="15"/>
        <v>2024 Validation</v>
      </c>
      <c r="T124" s="95" t="s">
        <v>57</v>
      </c>
      <c r="U124" s="86" t="s">
        <v>83</v>
      </c>
      <c r="V124" s="86" t="s">
        <v>22</v>
      </c>
      <c r="W124" s="87">
        <f>INDEX(rngCarbonTaxDeterministic,MATCH($C124,'Commodity inputs and calcs'!$U$33:$U$100,0),MATCH($T124,'Commodity inputs and calcs'!$W$32:$Y$32,0))</f>
        <v>0.1</v>
      </c>
      <c r="X124" s="87"/>
      <c r="Y124" s="86" t="s">
        <v>82</v>
      </c>
      <c r="Z124" s="88">
        <v>1</v>
      </c>
      <c r="AA124" s="137">
        <f t="shared" si="14"/>
        <v>46844</v>
      </c>
      <c r="AB124" s="137"/>
      <c r="AC124" s="86" t="s">
        <v>24</v>
      </c>
      <c r="AD124" s="86" t="s">
        <v>113</v>
      </c>
      <c r="AE124" s="86"/>
      <c r="AF124" s="89" t="str">
        <f t="shared" si="3"/>
        <v>2024 Validation</v>
      </c>
    </row>
    <row r="125" spans="1:32" x14ac:dyDescent="0.6">
      <c r="A125" s="82" t="str">
        <f>'Fuel adder inputs and calcs'!C122</f>
        <v>Coal</v>
      </c>
      <c r="B125" s="82" t="str">
        <f>'Fuel adder inputs and calcs'!D122</f>
        <v>NI</v>
      </c>
      <c r="C125" s="82" t="str">
        <f>'Fuel adder inputs and calcs'!E122&amp;'Fuel adder inputs and calcs'!F122</f>
        <v>2028Q3</v>
      </c>
      <c r="D125" s="82" t="str">
        <f>B125&amp;IF(B125="",""," ")&amp;INDEX('Fixed inputs'!$D$93:$D$97,MATCH(A125,rngFuels,0))</f>
        <v>NI Coal</v>
      </c>
      <c r="E125" s="59"/>
      <c r="G125" s="86" t="str">
        <f t="shared" si="13"/>
        <v>NI Coal</v>
      </c>
      <c r="H125" s="86" t="s">
        <v>22</v>
      </c>
      <c r="I125" s="87">
        <f ca="1">INDEX(rngFuelPricesDeterministic,MATCH($C125,'Commodity inputs and calcs'!$N$33:$N$100,0),MATCH($A125,'Commodity inputs and calcs'!$O$32:$S$32,0))+'Fuel adder inputs and calcs'!Q122</f>
        <v>6.2180915880847243</v>
      </c>
      <c r="J125" s="87"/>
      <c r="K125" s="86" t="s">
        <v>23</v>
      </c>
      <c r="L125" s="88">
        <v>1</v>
      </c>
      <c r="M125" s="137">
        <f>INDEX('Fixed inputs'!$G$8:$G$75,MATCH(C125,'Fixed inputs'!$D$8:$D$75,0))</f>
        <v>46935</v>
      </c>
      <c r="N125" s="137"/>
      <c r="O125" s="86" t="s">
        <v>24</v>
      </c>
      <c r="P125" s="86" t="s">
        <v>113</v>
      </c>
      <c r="Q125" s="86"/>
      <c r="R125" s="89" t="str">
        <f t="shared" si="15"/>
        <v>2024 Validation</v>
      </c>
      <c r="T125" s="95" t="s">
        <v>57</v>
      </c>
      <c r="U125" s="86" t="s">
        <v>83</v>
      </c>
      <c r="V125" s="86" t="s">
        <v>22</v>
      </c>
      <c r="W125" s="87">
        <f>INDEX(rngCarbonTaxDeterministic,MATCH($C125,'Commodity inputs and calcs'!$U$33:$U$100,0),MATCH($T125,'Commodity inputs and calcs'!$W$32:$Y$32,0))</f>
        <v>0.1</v>
      </c>
      <c r="X125" s="87"/>
      <c r="Y125" s="86" t="s">
        <v>82</v>
      </c>
      <c r="Z125" s="88">
        <v>1</v>
      </c>
      <c r="AA125" s="137">
        <f t="shared" si="14"/>
        <v>46935</v>
      </c>
      <c r="AB125" s="137"/>
      <c r="AC125" s="86" t="s">
        <v>24</v>
      </c>
      <c r="AD125" s="86" t="s">
        <v>113</v>
      </c>
      <c r="AE125" s="86"/>
      <c r="AF125" s="89" t="str">
        <f t="shared" si="3"/>
        <v>2024 Validation</v>
      </c>
    </row>
    <row r="126" spans="1:32" x14ac:dyDescent="0.6">
      <c r="A126" s="82" t="str">
        <f>'Fuel adder inputs and calcs'!C123</f>
        <v>Coal</v>
      </c>
      <c r="B126" s="82" t="str">
        <f>'Fuel adder inputs and calcs'!D123</f>
        <v>NI</v>
      </c>
      <c r="C126" s="82" t="str">
        <f>'Fuel adder inputs and calcs'!E123&amp;'Fuel adder inputs and calcs'!F123</f>
        <v>2028Q4</v>
      </c>
      <c r="D126" s="82" t="str">
        <f>B126&amp;IF(B126="",""," ")&amp;INDEX('Fixed inputs'!$D$93:$D$97,MATCH(A126,rngFuels,0))</f>
        <v>NI Coal</v>
      </c>
      <c r="E126" s="59"/>
      <c r="G126" s="86" t="str">
        <f t="shared" si="13"/>
        <v>NI Coal</v>
      </c>
      <c r="H126" s="86" t="s">
        <v>22</v>
      </c>
      <c r="I126" s="87">
        <f ca="1">INDEX(rngFuelPricesDeterministic,MATCH($C126,'Commodity inputs and calcs'!$N$33:$N$100,0),MATCH($A126,'Commodity inputs and calcs'!$O$32:$S$32,0))+'Fuel adder inputs and calcs'!Q123</f>
        <v>6.2180915880847243</v>
      </c>
      <c r="J126" s="87"/>
      <c r="K126" s="86" t="s">
        <v>23</v>
      </c>
      <c r="L126" s="88">
        <v>1</v>
      </c>
      <c r="M126" s="137">
        <f>INDEX('Fixed inputs'!$G$8:$G$75,MATCH(C126,'Fixed inputs'!$D$8:$D$75,0))</f>
        <v>47027</v>
      </c>
      <c r="N126" s="137"/>
      <c r="O126" s="86" t="s">
        <v>24</v>
      </c>
      <c r="P126" s="86" t="s">
        <v>113</v>
      </c>
      <c r="Q126" s="86"/>
      <c r="R126" s="89" t="str">
        <f t="shared" si="15"/>
        <v>2024 Validation</v>
      </c>
      <c r="T126" s="95" t="s">
        <v>57</v>
      </c>
      <c r="U126" s="86" t="s">
        <v>83</v>
      </c>
      <c r="V126" s="86" t="s">
        <v>22</v>
      </c>
      <c r="W126" s="87">
        <f>INDEX(rngCarbonTaxDeterministic,MATCH($C126,'Commodity inputs and calcs'!$U$33:$U$100,0),MATCH($T126,'Commodity inputs and calcs'!$W$32:$Y$32,0))</f>
        <v>0.1</v>
      </c>
      <c r="X126" s="87"/>
      <c r="Y126" s="86" t="s">
        <v>82</v>
      </c>
      <c r="Z126" s="88">
        <v>1</v>
      </c>
      <c r="AA126" s="137">
        <f t="shared" si="14"/>
        <v>47027</v>
      </c>
      <c r="AB126" s="137"/>
      <c r="AC126" s="86" t="s">
        <v>24</v>
      </c>
      <c r="AD126" s="86" t="s">
        <v>113</v>
      </c>
      <c r="AE126" s="86"/>
      <c r="AF126" s="89" t="str">
        <f t="shared" si="3"/>
        <v>2024 Validation</v>
      </c>
    </row>
    <row r="127" spans="1:32" x14ac:dyDescent="0.6">
      <c r="A127" s="82" t="str">
        <f>'Fuel adder inputs and calcs'!C124</f>
        <v>Coal</v>
      </c>
      <c r="B127" s="82" t="str">
        <f>'Fuel adder inputs and calcs'!D124</f>
        <v>NI</v>
      </c>
      <c r="C127" s="82" t="str">
        <f>'Fuel adder inputs and calcs'!E124&amp;'Fuel adder inputs and calcs'!F124</f>
        <v>2029Q1</v>
      </c>
      <c r="D127" s="82" t="str">
        <f>B127&amp;IF(B127="",""," ")&amp;INDEX('Fixed inputs'!$D$93:$D$97,MATCH(A127,rngFuels,0))</f>
        <v>NI Coal</v>
      </c>
      <c r="E127" s="59"/>
      <c r="G127" s="86" t="str">
        <f t="shared" si="13"/>
        <v>NI Coal</v>
      </c>
      <c r="H127" s="86" t="s">
        <v>22</v>
      </c>
      <c r="I127" s="87">
        <f ca="1">INDEX(rngFuelPricesDeterministic,MATCH($C127,'Commodity inputs and calcs'!$N$33:$N$100,0),MATCH($A127,'Commodity inputs and calcs'!$O$32:$S$32,0))+'Fuel adder inputs and calcs'!Q124</f>
        <v>6.2180915880847243</v>
      </c>
      <c r="J127" s="87"/>
      <c r="K127" s="86" t="s">
        <v>23</v>
      </c>
      <c r="L127" s="88">
        <v>1</v>
      </c>
      <c r="M127" s="137">
        <f>INDEX('Fixed inputs'!$G$8:$G$75,MATCH(C127,'Fixed inputs'!$D$8:$D$75,0))</f>
        <v>47119</v>
      </c>
      <c r="N127" s="137"/>
      <c r="O127" s="86" t="s">
        <v>24</v>
      </c>
      <c r="P127" s="86" t="s">
        <v>113</v>
      </c>
      <c r="Q127" s="86"/>
      <c r="R127" s="89" t="str">
        <f t="shared" si="15"/>
        <v>2024 Validation</v>
      </c>
      <c r="T127" s="95" t="s">
        <v>57</v>
      </c>
      <c r="U127" s="86" t="s">
        <v>83</v>
      </c>
      <c r="V127" s="86" t="s">
        <v>22</v>
      </c>
      <c r="W127" s="87">
        <f>INDEX(rngCarbonTaxDeterministic,MATCH($C127,'Commodity inputs and calcs'!$U$33:$U$100,0),MATCH($T127,'Commodity inputs and calcs'!$W$32:$Y$32,0))</f>
        <v>0.1</v>
      </c>
      <c r="X127" s="87"/>
      <c r="Y127" s="86" t="s">
        <v>82</v>
      </c>
      <c r="Z127" s="88">
        <v>1</v>
      </c>
      <c r="AA127" s="137">
        <f t="shared" si="14"/>
        <v>47119</v>
      </c>
      <c r="AB127" s="137"/>
      <c r="AC127" s="86" t="s">
        <v>24</v>
      </c>
      <c r="AD127" s="86" t="s">
        <v>113</v>
      </c>
      <c r="AE127" s="86"/>
      <c r="AF127" s="89" t="str">
        <f t="shared" si="3"/>
        <v>2024 Validation</v>
      </c>
    </row>
    <row r="128" spans="1:32" x14ac:dyDescent="0.6">
      <c r="A128" s="82" t="str">
        <f>'Fuel adder inputs and calcs'!C125</f>
        <v>Coal</v>
      </c>
      <c r="B128" s="82" t="str">
        <f>'Fuel adder inputs and calcs'!D125</f>
        <v>NI</v>
      </c>
      <c r="C128" s="82" t="str">
        <f>'Fuel adder inputs and calcs'!E125&amp;'Fuel adder inputs and calcs'!F125</f>
        <v>2029Q2</v>
      </c>
      <c r="D128" s="82" t="str">
        <f>B128&amp;IF(B128="",""," ")&amp;INDEX('Fixed inputs'!$D$93:$D$97,MATCH(A128,rngFuels,0))</f>
        <v>NI Coal</v>
      </c>
      <c r="E128" s="59"/>
      <c r="G128" s="86" t="str">
        <f t="shared" si="13"/>
        <v>NI Coal</v>
      </c>
      <c r="H128" s="86" t="s">
        <v>22</v>
      </c>
      <c r="I128" s="87">
        <f ca="1">INDEX(rngFuelPricesDeterministic,MATCH($C128,'Commodity inputs and calcs'!$N$33:$N$100,0),MATCH($A128,'Commodity inputs and calcs'!$O$32:$S$32,0))+'Fuel adder inputs and calcs'!Q125</f>
        <v>6.2180915880847243</v>
      </c>
      <c r="J128" s="87"/>
      <c r="K128" s="86" t="s">
        <v>23</v>
      </c>
      <c r="L128" s="88">
        <v>1</v>
      </c>
      <c r="M128" s="137">
        <f>INDEX('Fixed inputs'!$G$8:$G$75,MATCH(C128,'Fixed inputs'!$D$8:$D$75,0))</f>
        <v>47209</v>
      </c>
      <c r="N128" s="137"/>
      <c r="O128" s="86" t="s">
        <v>24</v>
      </c>
      <c r="P128" s="86" t="s">
        <v>113</v>
      </c>
      <c r="Q128" s="86"/>
      <c r="R128" s="89" t="str">
        <f t="shared" si="15"/>
        <v>2024 Validation</v>
      </c>
      <c r="T128" s="95" t="s">
        <v>57</v>
      </c>
      <c r="U128" s="86" t="s">
        <v>83</v>
      </c>
      <c r="V128" s="86" t="s">
        <v>22</v>
      </c>
      <c r="W128" s="87">
        <f>INDEX(rngCarbonTaxDeterministic,MATCH($C128,'Commodity inputs and calcs'!$U$33:$U$100,0),MATCH($T128,'Commodity inputs and calcs'!$W$32:$Y$32,0))</f>
        <v>0.1</v>
      </c>
      <c r="X128" s="87"/>
      <c r="Y128" s="86" t="s">
        <v>82</v>
      </c>
      <c r="Z128" s="88">
        <v>1</v>
      </c>
      <c r="AA128" s="137">
        <f t="shared" si="14"/>
        <v>47209</v>
      </c>
      <c r="AB128" s="137"/>
      <c r="AC128" s="86" t="s">
        <v>24</v>
      </c>
      <c r="AD128" s="86" t="s">
        <v>113</v>
      </c>
      <c r="AE128" s="86"/>
      <c r="AF128" s="89" t="str">
        <f t="shared" si="3"/>
        <v>2024 Validation</v>
      </c>
    </row>
    <row r="129" spans="1:32" x14ac:dyDescent="0.6">
      <c r="A129" s="82" t="str">
        <f>'Fuel adder inputs and calcs'!C126</f>
        <v>Coal</v>
      </c>
      <c r="B129" s="82" t="str">
        <f>'Fuel adder inputs and calcs'!D126</f>
        <v>NI</v>
      </c>
      <c r="C129" s="82" t="str">
        <f>'Fuel adder inputs and calcs'!E126&amp;'Fuel adder inputs and calcs'!F126</f>
        <v>2029Q3</v>
      </c>
      <c r="D129" s="82" t="str">
        <f>B129&amp;IF(B129="",""," ")&amp;INDEX('Fixed inputs'!$D$93:$D$97,MATCH(A129,rngFuels,0))</f>
        <v>NI Coal</v>
      </c>
      <c r="E129" s="59"/>
      <c r="G129" s="86" t="str">
        <f t="shared" si="13"/>
        <v>NI Coal</v>
      </c>
      <c r="H129" s="86" t="s">
        <v>22</v>
      </c>
      <c r="I129" s="87">
        <f ca="1">INDEX(rngFuelPricesDeterministic,MATCH($C129,'Commodity inputs and calcs'!$N$33:$N$100,0),MATCH($A129,'Commodity inputs and calcs'!$O$32:$S$32,0))+'Fuel adder inputs and calcs'!Q126</f>
        <v>6.2180915880847243</v>
      </c>
      <c r="J129" s="87"/>
      <c r="K129" s="86" t="s">
        <v>23</v>
      </c>
      <c r="L129" s="88">
        <v>1</v>
      </c>
      <c r="M129" s="137">
        <f>INDEX('Fixed inputs'!$G$8:$G$75,MATCH(C129,'Fixed inputs'!$D$8:$D$75,0))</f>
        <v>47300</v>
      </c>
      <c r="N129" s="137"/>
      <c r="O129" s="86" t="s">
        <v>24</v>
      </c>
      <c r="P129" s="86" t="s">
        <v>113</v>
      </c>
      <c r="Q129" s="86"/>
      <c r="R129" s="89" t="str">
        <f t="shared" si="15"/>
        <v>2024 Validation</v>
      </c>
      <c r="T129" s="95" t="s">
        <v>57</v>
      </c>
      <c r="U129" s="86" t="s">
        <v>83</v>
      </c>
      <c r="V129" s="86" t="s">
        <v>22</v>
      </c>
      <c r="W129" s="87">
        <f>INDEX(rngCarbonTaxDeterministic,MATCH($C129,'Commodity inputs and calcs'!$U$33:$U$100,0),MATCH($T129,'Commodity inputs and calcs'!$W$32:$Y$32,0))</f>
        <v>0.1</v>
      </c>
      <c r="X129" s="87"/>
      <c r="Y129" s="86" t="s">
        <v>82</v>
      </c>
      <c r="Z129" s="88">
        <v>1</v>
      </c>
      <c r="AA129" s="137">
        <f t="shared" si="14"/>
        <v>47300</v>
      </c>
      <c r="AB129" s="137"/>
      <c r="AC129" s="86" t="s">
        <v>24</v>
      </c>
      <c r="AD129" s="86" t="s">
        <v>113</v>
      </c>
      <c r="AE129" s="86"/>
      <c r="AF129" s="89" t="str">
        <f t="shared" si="3"/>
        <v>2024 Validation</v>
      </c>
    </row>
    <row r="130" spans="1:32" x14ac:dyDescent="0.6">
      <c r="A130" s="82" t="str">
        <f>'Fuel adder inputs and calcs'!C127</f>
        <v>Coal</v>
      </c>
      <c r="B130" s="82" t="str">
        <f>'Fuel adder inputs and calcs'!D127</f>
        <v>NI</v>
      </c>
      <c r="C130" s="82" t="str">
        <f>'Fuel adder inputs and calcs'!E127&amp;'Fuel adder inputs and calcs'!F127</f>
        <v>2029Q4</v>
      </c>
      <c r="D130" s="82" t="str">
        <f>B130&amp;IF(B130="",""," ")&amp;INDEX('Fixed inputs'!$D$93:$D$97,MATCH(A130,rngFuels,0))</f>
        <v>NI Coal</v>
      </c>
      <c r="E130" s="59"/>
      <c r="G130" s="86" t="str">
        <f t="shared" ref="G130" si="16">D130</f>
        <v>NI Coal</v>
      </c>
      <c r="H130" s="86" t="s">
        <v>22</v>
      </c>
      <c r="I130" s="87">
        <f ca="1">INDEX(rngFuelPricesDeterministic,MATCH($C130,'Commodity inputs and calcs'!$N$33:$N$100,0),MATCH($A130,'Commodity inputs and calcs'!$O$32:$S$32,0))+'Fuel adder inputs and calcs'!Q127</f>
        <v>6.2180915880847243</v>
      </c>
      <c r="J130" s="87"/>
      <c r="K130" s="86" t="s">
        <v>23</v>
      </c>
      <c r="L130" s="88">
        <v>1</v>
      </c>
      <c r="M130" s="137">
        <f>INDEX('Fixed inputs'!$G$8:$G$75,MATCH(C130,'Fixed inputs'!$D$8:$D$75,0))</f>
        <v>47392</v>
      </c>
      <c r="N130" s="137"/>
      <c r="O130" s="86" t="s">
        <v>24</v>
      </c>
      <c r="P130" s="86" t="s">
        <v>113</v>
      </c>
      <c r="Q130" s="86"/>
      <c r="R130" s="89" t="str">
        <f t="shared" si="15"/>
        <v>2024 Validation</v>
      </c>
      <c r="T130" s="95" t="s">
        <v>57</v>
      </c>
      <c r="U130" s="86" t="s">
        <v>83</v>
      </c>
      <c r="V130" s="86" t="s">
        <v>22</v>
      </c>
      <c r="W130" s="87">
        <f>INDEX(rngCarbonTaxDeterministic,MATCH($C130,'Commodity inputs and calcs'!$U$33:$U$100,0),MATCH($T130,'Commodity inputs and calcs'!$W$32:$Y$32,0))</f>
        <v>0.1</v>
      </c>
      <c r="X130" s="87"/>
      <c r="Y130" s="86" t="s">
        <v>82</v>
      </c>
      <c r="Z130" s="88">
        <v>1</v>
      </c>
      <c r="AA130" s="137">
        <f t="shared" si="14"/>
        <v>47392</v>
      </c>
      <c r="AB130" s="137"/>
      <c r="AC130" s="86" t="s">
        <v>24</v>
      </c>
      <c r="AD130" s="86" t="s">
        <v>113</v>
      </c>
      <c r="AE130" s="86"/>
      <c r="AF130" s="89" t="str">
        <f t="shared" si="3"/>
        <v>2024 Validation</v>
      </c>
    </row>
    <row r="131" spans="1:32" x14ac:dyDescent="0.6">
      <c r="A131" s="82" t="str">
        <f>'Fuel adder inputs and calcs'!C128</f>
        <v>Coal</v>
      </c>
      <c r="B131" s="82" t="str">
        <f>'Fuel adder inputs and calcs'!D128</f>
        <v>NI</v>
      </c>
      <c r="C131" s="82" t="str">
        <f>'Fuel adder inputs and calcs'!E128&amp;'Fuel adder inputs and calcs'!F128</f>
        <v>2030Q1</v>
      </c>
      <c r="D131" s="82" t="str">
        <f>B131&amp;IF(B131="",""," ")&amp;INDEX('Fixed inputs'!$D$93:$D$97,MATCH(A131,rngFuels,0))</f>
        <v>NI Coal</v>
      </c>
      <c r="E131" s="59"/>
      <c r="G131" s="86" t="str">
        <f t="shared" ref="G131:G146" si="17">D131</f>
        <v>NI Coal</v>
      </c>
      <c r="H131" s="86" t="s">
        <v>22</v>
      </c>
      <c r="I131" s="87">
        <f ca="1">INDEX(rngFuelPricesDeterministic,MATCH($C131,'Commodity inputs and calcs'!$N$33:$N$100,0),MATCH($A131,'Commodity inputs and calcs'!$O$32:$S$32,0))+'Fuel adder inputs and calcs'!Q128</f>
        <v>6.2180915880847243</v>
      </c>
      <c r="J131" s="87"/>
      <c r="K131" s="86" t="s">
        <v>23</v>
      </c>
      <c r="L131" s="88">
        <v>1</v>
      </c>
      <c r="M131" s="137">
        <f>INDEX('Fixed inputs'!$G$8:$G$75,MATCH(C131,'Fixed inputs'!$D$8:$D$75,0))</f>
        <v>47484</v>
      </c>
      <c r="N131" s="137"/>
      <c r="O131" s="86" t="s">
        <v>24</v>
      </c>
      <c r="P131" s="86" t="s">
        <v>113</v>
      </c>
      <c r="Q131" s="86"/>
      <c r="R131" s="89" t="str">
        <f t="shared" si="15"/>
        <v>2024 Validation</v>
      </c>
      <c r="T131" s="95" t="s">
        <v>57</v>
      </c>
      <c r="U131" s="86" t="s">
        <v>83</v>
      </c>
      <c r="V131" s="86" t="s">
        <v>22</v>
      </c>
      <c r="W131" s="87">
        <f>INDEX(rngCarbonTaxDeterministic,MATCH($C131,'Commodity inputs and calcs'!$U$33:$U$100,0),MATCH($T131,'Commodity inputs and calcs'!$W$32:$Y$32,0))</f>
        <v>0.1</v>
      </c>
      <c r="X131" s="87"/>
      <c r="Y131" s="86" t="s">
        <v>82</v>
      </c>
      <c r="Z131" s="88">
        <v>1</v>
      </c>
      <c r="AA131" s="137">
        <f t="shared" ref="AA131:AA146" si="18">AA63</f>
        <v>47484</v>
      </c>
      <c r="AB131" s="137"/>
      <c r="AC131" s="86" t="s">
        <v>24</v>
      </c>
      <c r="AD131" s="86" t="s">
        <v>113</v>
      </c>
      <c r="AE131" s="86"/>
      <c r="AF131" s="89" t="str">
        <f t="shared" si="3"/>
        <v>2024 Validation</v>
      </c>
    </row>
    <row r="132" spans="1:32" x14ac:dyDescent="0.6">
      <c r="A132" s="82" t="str">
        <f>'Fuel adder inputs and calcs'!C129</f>
        <v>Coal</v>
      </c>
      <c r="B132" s="82" t="str">
        <f>'Fuel adder inputs and calcs'!D129</f>
        <v>NI</v>
      </c>
      <c r="C132" s="82" t="str">
        <f>'Fuel adder inputs and calcs'!E129&amp;'Fuel adder inputs and calcs'!F129</f>
        <v>2030Q2</v>
      </c>
      <c r="D132" s="82" t="str">
        <f>B132&amp;IF(B132="",""," ")&amp;INDEX('Fixed inputs'!$D$93:$D$97,MATCH(A132,rngFuels,0))</f>
        <v>NI Coal</v>
      </c>
      <c r="E132" s="59"/>
      <c r="G132" s="86" t="str">
        <f t="shared" si="17"/>
        <v>NI Coal</v>
      </c>
      <c r="H132" s="86" t="s">
        <v>22</v>
      </c>
      <c r="I132" s="87">
        <f ca="1">INDEX(rngFuelPricesDeterministic,MATCH($C132,'Commodity inputs and calcs'!$N$33:$N$100,0),MATCH($A132,'Commodity inputs and calcs'!$O$32:$S$32,0))+'Fuel adder inputs and calcs'!Q129</f>
        <v>6.2180915880847243</v>
      </c>
      <c r="J132" s="87"/>
      <c r="K132" s="86" t="s">
        <v>23</v>
      </c>
      <c r="L132" s="88">
        <v>1</v>
      </c>
      <c r="M132" s="137">
        <f>INDEX('Fixed inputs'!$G$8:$G$75,MATCH(C132,'Fixed inputs'!$D$8:$D$75,0))</f>
        <v>47574</v>
      </c>
      <c r="N132" s="137"/>
      <c r="O132" s="86" t="s">
        <v>24</v>
      </c>
      <c r="P132" s="86" t="s">
        <v>113</v>
      </c>
      <c r="Q132" s="86"/>
      <c r="R132" s="89" t="str">
        <f t="shared" si="15"/>
        <v>2024 Validation</v>
      </c>
      <c r="T132" s="95" t="s">
        <v>57</v>
      </c>
      <c r="U132" s="86" t="s">
        <v>83</v>
      </c>
      <c r="V132" s="86" t="s">
        <v>22</v>
      </c>
      <c r="W132" s="87">
        <f>INDEX(rngCarbonTaxDeterministic,MATCH($C132,'Commodity inputs and calcs'!$U$33:$U$100,0),MATCH($T132,'Commodity inputs and calcs'!$W$32:$Y$32,0))</f>
        <v>0.1</v>
      </c>
      <c r="X132" s="87"/>
      <c r="Y132" s="86" t="s">
        <v>82</v>
      </c>
      <c r="Z132" s="88">
        <v>1</v>
      </c>
      <c r="AA132" s="137">
        <f t="shared" si="18"/>
        <v>47574</v>
      </c>
      <c r="AB132" s="137"/>
      <c r="AC132" s="86" t="s">
        <v>24</v>
      </c>
      <c r="AD132" s="86" t="s">
        <v>113</v>
      </c>
      <c r="AE132" s="86"/>
      <c r="AF132" s="89" t="str">
        <f t="shared" si="3"/>
        <v>2024 Validation</v>
      </c>
    </row>
    <row r="133" spans="1:32" x14ac:dyDescent="0.6">
      <c r="A133" s="82" t="str">
        <f>'Fuel adder inputs and calcs'!C130</f>
        <v>Coal</v>
      </c>
      <c r="B133" s="82" t="str">
        <f>'Fuel adder inputs and calcs'!D130</f>
        <v>NI</v>
      </c>
      <c r="C133" s="82" t="str">
        <f>'Fuel adder inputs and calcs'!E130&amp;'Fuel adder inputs and calcs'!F130</f>
        <v>2030Q3</v>
      </c>
      <c r="D133" s="82" t="str">
        <f>B133&amp;IF(B133="",""," ")&amp;INDEX('Fixed inputs'!$D$93:$D$97,MATCH(A133,rngFuels,0))</f>
        <v>NI Coal</v>
      </c>
      <c r="E133" s="59"/>
      <c r="G133" s="86" t="str">
        <f t="shared" si="17"/>
        <v>NI Coal</v>
      </c>
      <c r="H133" s="86" t="s">
        <v>22</v>
      </c>
      <c r="I133" s="87">
        <f ca="1">INDEX(rngFuelPricesDeterministic,MATCH($C133,'Commodity inputs and calcs'!$N$33:$N$100,0),MATCH($A133,'Commodity inputs and calcs'!$O$32:$S$32,0))+'Fuel adder inputs and calcs'!Q130</f>
        <v>6.2180915880847243</v>
      </c>
      <c r="J133" s="87"/>
      <c r="K133" s="86" t="s">
        <v>23</v>
      </c>
      <c r="L133" s="88">
        <v>1</v>
      </c>
      <c r="M133" s="137">
        <f>INDEX('Fixed inputs'!$G$8:$G$75,MATCH(C133,'Fixed inputs'!$D$8:$D$75,0))</f>
        <v>47665</v>
      </c>
      <c r="N133" s="137"/>
      <c r="O133" s="86" t="s">
        <v>24</v>
      </c>
      <c r="P133" s="86" t="s">
        <v>113</v>
      </c>
      <c r="Q133" s="86"/>
      <c r="R133" s="89" t="str">
        <f t="shared" si="15"/>
        <v>2024 Validation</v>
      </c>
      <c r="T133" s="95" t="s">
        <v>57</v>
      </c>
      <c r="U133" s="86" t="s">
        <v>83</v>
      </c>
      <c r="V133" s="86" t="s">
        <v>22</v>
      </c>
      <c r="W133" s="87">
        <f>INDEX(rngCarbonTaxDeterministic,MATCH($C133,'Commodity inputs and calcs'!$U$33:$U$100,0),MATCH($T133,'Commodity inputs and calcs'!$W$32:$Y$32,0))</f>
        <v>0.1</v>
      </c>
      <c r="X133" s="87"/>
      <c r="Y133" s="86" t="s">
        <v>82</v>
      </c>
      <c r="Z133" s="88">
        <v>1</v>
      </c>
      <c r="AA133" s="137">
        <f t="shared" si="18"/>
        <v>47665</v>
      </c>
      <c r="AB133" s="137"/>
      <c r="AC133" s="86" t="s">
        <v>24</v>
      </c>
      <c r="AD133" s="86" t="s">
        <v>113</v>
      </c>
      <c r="AE133" s="86"/>
      <c r="AF133" s="89" t="str">
        <f t="shared" si="3"/>
        <v>2024 Validation</v>
      </c>
    </row>
    <row r="134" spans="1:32" x14ac:dyDescent="0.6">
      <c r="A134" s="82" t="str">
        <f>'Fuel adder inputs and calcs'!C131</f>
        <v>Coal</v>
      </c>
      <c r="B134" s="82" t="str">
        <f>'Fuel adder inputs and calcs'!D131</f>
        <v>NI</v>
      </c>
      <c r="C134" s="82" t="str">
        <f>'Fuel adder inputs and calcs'!E131&amp;'Fuel adder inputs and calcs'!F131</f>
        <v>2030Q4</v>
      </c>
      <c r="D134" s="82" t="str">
        <f>B134&amp;IF(B134="",""," ")&amp;INDEX('Fixed inputs'!$D$93:$D$97,MATCH(A134,rngFuels,0))</f>
        <v>NI Coal</v>
      </c>
      <c r="E134" s="59"/>
      <c r="G134" s="86" t="str">
        <f t="shared" si="17"/>
        <v>NI Coal</v>
      </c>
      <c r="H134" s="86" t="s">
        <v>22</v>
      </c>
      <c r="I134" s="87">
        <f ca="1">INDEX(rngFuelPricesDeterministic,MATCH($C134,'Commodity inputs and calcs'!$N$33:$N$100,0),MATCH($A134,'Commodity inputs and calcs'!$O$32:$S$32,0))+'Fuel adder inputs and calcs'!Q131</f>
        <v>6.2180915880847243</v>
      </c>
      <c r="J134" s="87"/>
      <c r="K134" s="86" t="s">
        <v>23</v>
      </c>
      <c r="L134" s="88">
        <v>1</v>
      </c>
      <c r="M134" s="137">
        <f>INDEX('Fixed inputs'!$G$8:$G$75,MATCH(C134,'Fixed inputs'!$D$8:$D$75,0))</f>
        <v>47757</v>
      </c>
      <c r="N134" s="137"/>
      <c r="O134" s="86" t="s">
        <v>24</v>
      </c>
      <c r="P134" s="86" t="s">
        <v>113</v>
      </c>
      <c r="Q134" s="86"/>
      <c r="R134" s="89" t="str">
        <f t="shared" si="15"/>
        <v>2024 Validation</v>
      </c>
      <c r="T134" s="95" t="s">
        <v>57</v>
      </c>
      <c r="U134" s="86" t="s">
        <v>83</v>
      </c>
      <c r="V134" s="86" t="s">
        <v>22</v>
      </c>
      <c r="W134" s="87">
        <f>INDEX(rngCarbonTaxDeterministic,MATCH($C134,'Commodity inputs and calcs'!$U$33:$U$100,0),MATCH($T134,'Commodity inputs and calcs'!$W$32:$Y$32,0))</f>
        <v>0.1</v>
      </c>
      <c r="X134" s="87"/>
      <c r="Y134" s="86" t="s">
        <v>82</v>
      </c>
      <c r="Z134" s="88">
        <v>1</v>
      </c>
      <c r="AA134" s="137">
        <f t="shared" si="18"/>
        <v>47757</v>
      </c>
      <c r="AB134" s="137"/>
      <c r="AC134" s="86" t="s">
        <v>24</v>
      </c>
      <c r="AD134" s="86" t="s">
        <v>113</v>
      </c>
      <c r="AE134" s="86"/>
      <c r="AF134" s="89" t="str">
        <f t="shared" si="3"/>
        <v>2024 Validation</v>
      </c>
    </row>
    <row r="135" spans="1:32" x14ac:dyDescent="0.6">
      <c r="A135" s="82" t="str">
        <f>'Fuel adder inputs and calcs'!C132</f>
        <v>Coal</v>
      </c>
      <c r="B135" s="82" t="str">
        <f>'Fuel adder inputs and calcs'!D132</f>
        <v>NI</v>
      </c>
      <c r="C135" s="82" t="str">
        <f>'Fuel adder inputs and calcs'!E132&amp;'Fuel adder inputs and calcs'!F132</f>
        <v>2031Q1</v>
      </c>
      <c r="D135" s="82" t="str">
        <f>B135&amp;IF(B135="",""," ")&amp;INDEX('Fixed inputs'!$D$93:$D$97,MATCH(A135,rngFuels,0))</f>
        <v>NI Coal</v>
      </c>
      <c r="E135" s="59"/>
      <c r="G135" s="86" t="str">
        <f t="shared" si="17"/>
        <v>NI Coal</v>
      </c>
      <c r="H135" s="86" t="s">
        <v>22</v>
      </c>
      <c r="I135" s="87">
        <f ca="1">INDEX(rngFuelPricesDeterministic,MATCH($C135,'Commodity inputs and calcs'!$N$33:$N$100,0),MATCH($A135,'Commodity inputs and calcs'!$O$32:$S$32,0))+'Fuel adder inputs and calcs'!Q132</f>
        <v>6.2180915880847243</v>
      </c>
      <c r="J135" s="87"/>
      <c r="K135" s="86" t="s">
        <v>23</v>
      </c>
      <c r="L135" s="88">
        <v>1</v>
      </c>
      <c r="M135" s="137">
        <f>INDEX('Fixed inputs'!$G$8:$G$75,MATCH(C135,'Fixed inputs'!$D$8:$D$75,0))</f>
        <v>47849</v>
      </c>
      <c r="N135" s="137"/>
      <c r="O135" s="86" t="s">
        <v>24</v>
      </c>
      <c r="P135" s="86" t="s">
        <v>113</v>
      </c>
      <c r="Q135" s="86"/>
      <c r="R135" s="89" t="str">
        <f t="shared" si="15"/>
        <v>2024 Validation</v>
      </c>
      <c r="T135" s="95" t="s">
        <v>57</v>
      </c>
      <c r="U135" s="86" t="s">
        <v>83</v>
      </c>
      <c r="V135" s="86" t="s">
        <v>22</v>
      </c>
      <c r="W135" s="87">
        <f>INDEX(rngCarbonTaxDeterministic,MATCH($C135,'Commodity inputs and calcs'!$U$33:$U$100,0),MATCH($T135,'Commodity inputs and calcs'!$W$32:$Y$32,0))</f>
        <v>0.1</v>
      </c>
      <c r="X135" s="87"/>
      <c r="Y135" s="86" t="s">
        <v>82</v>
      </c>
      <c r="Z135" s="88">
        <v>1</v>
      </c>
      <c r="AA135" s="137">
        <f t="shared" si="18"/>
        <v>47849</v>
      </c>
      <c r="AB135" s="137"/>
      <c r="AC135" s="86" t="s">
        <v>24</v>
      </c>
      <c r="AD135" s="86" t="s">
        <v>113</v>
      </c>
      <c r="AE135" s="86"/>
      <c r="AF135" s="89" t="str">
        <f t="shared" si="3"/>
        <v>2024 Validation</v>
      </c>
    </row>
    <row r="136" spans="1:32" x14ac:dyDescent="0.6">
      <c r="A136" s="82" t="str">
        <f>'Fuel adder inputs and calcs'!C133</f>
        <v>Coal</v>
      </c>
      <c r="B136" s="82" t="str">
        <f>'Fuel adder inputs and calcs'!D133</f>
        <v>NI</v>
      </c>
      <c r="C136" s="82" t="str">
        <f>'Fuel adder inputs and calcs'!E133&amp;'Fuel adder inputs and calcs'!F133</f>
        <v>2031Q2</v>
      </c>
      <c r="D136" s="82" t="str">
        <f>B136&amp;IF(B136="",""," ")&amp;INDEX('Fixed inputs'!$D$93:$D$97,MATCH(A136,rngFuels,0))</f>
        <v>NI Coal</v>
      </c>
      <c r="E136" s="59"/>
      <c r="G136" s="86" t="str">
        <f t="shared" si="17"/>
        <v>NI Coal</v>
      </c>
      <c r="H136" s="86" t="s">
        <v>22</v>
      </c>
      <c r="I136" s="87">
        <f ca="1">INDEX(rngFuelPricesDeterministic,MATCH($C136,'Commodity inputs and calcs'!$N$33:$N$100,0),MATCH($A136,'Commodity inputs and calcs'!$O$32:$S$32,0))+'Fuel adder inputs and calcs'!Q133</f>
        <v>6.2180915880847243</v>
      </c>
      <c r="J136" s="87"/>
      <c r="K136" s="86" t="s">
        <v>23</v>
      </c>
      <c r="L136" s="88">
        <v>1</v>
      </c>
      <c r="M136" s="137">
        <f>INDEX('Fixed inputs'!$G$8:$G$75,MATCH(C136,'Fixed inputs'!$D$8:$D$75,0))</f>
        <v>47939</v>
      </c>
      <c r="N136" s="137"/>
      <c r="O136" s="86" t="s">
        <v>24</v>
      </c>
      <c r="P136" s="86" t="s">
        <v>113</v>
      </c>
      <c r="Q136" s="86"/>
      <c r="R136" s="89" t="str">
        <f t="shared" si="15"/>
        <v>2024 Validation</v>
      </c>
      <c r="T136" s="95" t="s">
        <v>57</v>
      </c>
      <c r="U136" s="86" t="s">
        <v>83</v>
      </c>
      <c r="V136" s="86" t="s">
        <v>22</v>
      </c>
      <c r="W136" s="87">
        <f>INDEX(rngCarbonTaxDeterministic,MATCH($C136,'Commodity inputs and calcs'!$U$33:$U$100,0),MATCH($T136,'Commodity inputs and calcs'!$W$32:$Y$32,0))</f>
        <v>0.1</v>
      </c>
      <c r="X136" s="87"/>
      <c r="Y136" s="86" t="s">
        <v>82</v>
      </c>
      <c r="Z136" s="88">
        <v>1</v>
      </c>
      <c r="AA136" s="137">
        <f t="shared" si="18"/>
        <v>47939</v>
      </c>
      <c r="AB136" s="137"/>
      <c r="AC136" s="86" t="s">
        <v>24</v>
      </c>
      <c r="AD136" s="86" t="s">
        <v>113</v>
      </c>
      <c r="AE136" s="86"/>
      <c r="AF136" s="89" t="str">
        <f t="shared" si="3"/>
        <v>2024 Validation</v>
      </c>
    </row>
    <row r="137" spans="1:32" x14ac:dyDescent="0.6">
      <c r="A137" s="82" t="str">
        <f>'Fuel adder inputs and calcs'!C134</f>
        <v>Coal</v>
      </c>
      <c r="B137" s="82" t="str">
        <f>'Fuel adder inputs and calcs'!D134</f>
        <v>NI</v>
      </c>
      <c r="C137" s="82" t="str">
        <f>'Fuel adder inputs and calcs'!E134&amp;'Fuel adder inputs and calcs'!F134</f>
        <v>2031Q3</v>
      </c>
      <c r="D137" s="82" t="str">
        <f>B137&amp;IF(B137="",""," ")&amp;INDEX('Fixed inputs'!$D$93:$D$97,MATCH(A137,rngFuels,0))</f>
        <v>NI Coal</v>
      </c>
      <c r="E137" s="59"/>
      <c r="G137" s="86" t="str">
        <f t="shared" si="17"/>
        <v>NI Coal</v>
      </c>
      <c r="H137" s="86" t="s">
        <v>22</v>
      </c>
      <c r="I137" s="87">
        <f ca="1">INDEX(rngFuelPricesDeterministic,MATCH($C137,'Commodity inputs and calcs'!$N$33:$N$100,0),MATCH($A137,'Commodity inputs and calcs'!$O$32:$S$32,0))+'Fuel adder inputs and calcs'!Q134</f>
        <v>6.2180915880847243</v>
      </c>
      <c r="J137" s="87"/>
      <c r="K137" s="86" t="s">
        <v>23</v>
      </c>
      <c r="L137" s="88">
        <v>1</v>
      </c>
      <c r="M137" s="137">
        <f>INDEX('Fixed inputs'!$G$8:$G$75,MATCH(C137,'Fixed inputs'!$D$8:$D$75,0))</f>
        <v>48030</v>
      </c>
      <c r="N137" s="137"/>
      <c r="O137" s="86" t="s">
        <v>24</v>
      </c>
      <c r="P137" s="86" t="s">
        <v>113</v>
      </c>
      <c r="Q137" s="86"/>
      <c r="R137" s="89" t="str">
        <f t="shared" si="15"/>
        <v>2024 Validation</v>
      </c>
      <c r="T137" s="95" t="s">
        <v>57</v>
      </c>
      <c r="U137" s="86" t="s">
        <v>83</v>
      </c>
      <c r="V137" s="86" t="s">
        <v>22</v>
      </c>
      <c r="W137" s="87">
        <f>INDEX(rngCarbonTaxDeterministic,MATCH($C137,'Commodity inputs and calcs'!$U$33:$U$100,0),MATCH($T137,'Commodity inputs and calcs'!$W$32:$Y$32,0))</f>
        <v>0.1</v>
      </c>
      <c r="X137" s="87"/>
      <c r="Y137" s="86" t="s">
        <v>82</v>
      </c>
      <c r="Z137" s="88">
        <v>1</v>
      </c>
      <c r="AA137" s="137">
        <f t="shared" si="18"/>
        <v>48030</v>
      </c>
      <c r="AB137" s="137"/>
      <c r="AC137" s="86" t="s">
        <v>24</v>
      </c>
      <c r="AD137" s="86" t="s">
        <v>113</v>
      </c>
      <c r="AE137" s="86"/>
      <c r="AF137" s="89" t="str">
        <f t="shared" si="3"/>
        <v>2024 Validation</v>
      </c>
    </row>
    <row r="138" spans="1:32" x14ac:dyDescent="0.6">
      <c r="A138" s="82" t="str">
        <f>'Fuel adder inputs and calcs'!C135</f>
        <v>Coal</v>
      </c>
      <c r="B138" s="82" t="str">
        <f>'Fuel adder inputs and calcs'!D135</f>
        <v>NI</v>
      </c>
      <c r="C138" s="82" t="str">
        <f>'Fuel adder inputs and calcs'!E135&amp;'Fuel adder inputs and calcs'!F135</f>
        <v>2031Q4</v>
      </c>
      <c r="D138" s="82" t="str">
        <f>B138&amp;IF(B138="",""," ")&amp;INDEX('Fixed inputs'!$D$93:$D$97,MATCH(A138,rngFuels,0))</f>
        <v>NI Coal</v>
      </c>
      <c r="E138" s="59"/>
      <c r="G138" s="86" t="str">
        <f t="shared" si="17"/>
        <v>NI Coal</v>
      </c>
      <c r="H138" s="86" t="s">
        <v>22</v>
      </c>
      <c r="I138" s="87">
        <f ca="1">INDEX(rngFuelPricesDeterministic,MATCH($C138,'Commodity inputs and calcs'!$N$33:$N$100,0),MATCH($A138,'Commodity inputs and calcs'!$O$32:$S$32,0))+'Fuel adder inputs and calcs'!Q135</f>
        <v>6.2180915880847243</v>
      </c>
      <c r="J138" s="87"/>
      <c r="K138" s="86" t="s">
        <v>23</v>
      </c>
      <c r="L138" s="88">
        <v>1</v>
      </c>
      <c r="M138" s="137">
        <f>INDEX('Fixed inputs'!$G$8:$G$75,MATCH(C138,'Fixed inputs'!$D$8:$D$75,0))</f>
        <v>48122</v>
      </c>
      <c r="N138" s="137"/>
      <c r="O138" s="86" t="s">
        <v>24</v>
      </c>
      <c r="P138" s="86" t="s">
        <v>113</v>
      </c>
      <c r="Q138" s="86"/>
      <c r="R138" s="89" t="str">
        <f t="shared" si="15"/>
        <v>2024 Validation</v>
      </c>
      <c r="T138" s="95" t="s">
        <v>57</v>
      </c>
      <c r="U138" s="86" t="s">
        <v>83</v>
      </c>
      <c r="V138" s="86" t="s">
        <v>22</v>
      </c>
      <c r="W138" s="87">
        <f>INDEX(rngCarbonTaxDeterministic,MATCH($C138,'Commodity inputs and calcs'!$U$33:$U$100,0),MATCH($T138,'Commodity inputs and calcs'!$W$32:$Y$32,0))</f>
        <v>0.1</v>
      </c>
      <c r="X138" s="87"/>
      <c r="Y138" s="86" t="s">
        <v>82</v>
      </c>
      <c r="Z138" s="88">
        <v>1</v>
      </c>
      <c r="AA138" s="137">
        <f t="shared" si="18"/>
        <v>48122</v>
      </c>
      <c r="AB138" s="137"/>
      <c r="AC138" s="86" t="s">
        <v>24</v>
      </c>
      <c r="AD138" s="86" t="s">
        <v>113</v>
      </c>
      <c r="AE138" s="86"/>
      <c r="AF138" s="89" t="str">
        <f t="shared" si="3"/>
        <v>2024 Validation</v>
      </c>
    </row>
    <row r="139" spans="1:32" x14ac:dyDescent="0.6">
      <c r="A139" s="82" t="str">
        <f>'Fuel adder inputs and calcs'!C136</f>
        <v>Coal</v>
      </c>
      <c r="B139" s="82" t="str">
        <f>'Fuel adder inputs and calcs'!D136</f>
        <v>NI</v>
      </c>
      <c r="C139" s="82" t="str">
        <f>'Fuel adder inputs and calcs'!E136&amp;'Fuel adder inputs and calcs'!F136</f>
        <v>2032Q1</v>
      </c>
      <c r="D139" s="82" t="str">
        <f>B139&amp;IF(B139="",""," ")&amp;INDEX('Fixed inputs'!$D$93:$D$97,MATCH(A139,rngFuels,0))</f>
        <v>NI Coal</v>
      </c>
      <c r="E139" s="59"/>
      <c r="G139" s="86" t="str">
        <f t="shared" si="17"/>
        <v>NI Coal</v>
      </c>
      <c r="H139" s="86" t="s">
        <v>22</v>
      </c>
      <c r="I139" s="87">
        <f ca="1">INDEX(rngFuelPricesDeterministic,MATCH($C139,'Commodity inputs and calcs'!$N$33:$N$100,0),MATCH($A139,'Commodity inputs and calcs'!$O$32:$S$32,0))+'Fuel adder inputs and calcs'!Q136</f>
        <v>6.2180915880847243</v>
      </c>
      <c r="J139" s="87"/>
      <c r="K139" s="86" t="s">
        <v>23</v>
      </c>
      <c r="L139" s="88">
        <v>1</v>
      </c>
      <c r="M139" s="137">
        <f>INDEX('Fixed inputs'!$G$8:$G$75,MATCH(C139,'Fixed inputs'!$D$8:$D$75,0))</f>
        <v>48214</v>
      </c>
      <c r="N139" s="137"/>
      <c r="O139" s="86" t="s">
        <v>24</v>
      </c>
      <c r="P139" s="86" t="s">
        <v>113</v>
      </c>
      <c r="Q139" s="86"/>
      <c r="R139" s="89" t="str">
        <f t="shared" si="15"/>
        <v>2024 Validation</v>
      </c>
      <c r="T139" s="95" t="s">
        <v>57</v>
      </c>
      <c r="U139" s="86" t="s">
        <v>83</v>
      </c>
      <c r="V139" s="86" t="s">
        <v>22</v>
      </c>
      <c r="W139" s="87">
        <f>INDEX(rngCarbonTaxDeterministic,MATCH($C139,'Commodity inputs and calcs'!$U$33:$U$100,0),MATCH($T139,'Commodity inputs and calcs'!$W$32:$Y$32,0))</f>
        <v>0.1</v>
      </c>
      <c r="X139" s="87"/>
      <c r="Y139" s="86" t="s">
        <v>82</v>
      </c>
      <c r="Z139" s="88">
        <v>1</v>
      </c>
      <c r="AA139" s="137">
        <f t="shared" si="18"/>
        <v>48214</v>
      </c>
      <c r="AB139" s="137"/>
      <c r="AC139" s="86" t="s">
        <v>24</v>
      </c>
      <c r="AD139" s="86" t="s">
        <v>113</v>
      </c>
      <c r="AE139" s="86"/>
      <c r="AF139" s="89" t="str">
        <f t="shared" si="3"/>
        <v>2024 Validation</v>
      </c>
    </row>
    <row r="140" spans="1:32" x14ac:dyDescent="0.6">
      <c r="A140" s="82" t="str">
        <f>'Fuel adder inputs and calcs'!C137</f>
        <v>Coal</v>
      </c>
      <c r="B140" s="82" t="str">
        <f>'Fuel adder inputs and calcs'!D137</f>
        <v>NI</v>
      </c>
      <c r="C140" s="82" t="str">
        <f>'Fuel adder inputs and calcs'!E137&amp;'Fuel adder inputs and calcs'!F137</f>
        <v>2032Q2</v>
      </c>
      <c r="D140" s="82" t="str">
        <f>B140&amp;IF(B140="",""," ")&amp;INDEX('Fixed inputs'!$D$93:$D$97,MATCH(A140,rngFuels,0))</f>
        <v>NI Coal</v>
      </c>
      <c r="E140" s="59"/>
      <c r="G140" s="86" t="str">
        <f t="shared" si="17"/>
        <v>NI Coal</v>
      </c>
      <c r="H140" s="86" t="s">
        <v>22</v>
      </c>
      <c r="I140" s="87">
        <f ca="1">INDEX(rngFuelPricesDeterministic,MATCH($C140,'Commodity inputs and calcs'!$N$33:$N$100,0),MATCH($A140,'Commodity inputs and calcs'!$O$32:$S$32,0))+'Fuel adder inputs and calcs'!Q137</f>
        <v>6.2180915880847243</v>
      </c>
      <c r="J140" s="87"/>
      <c r="K140" s="86" t="s">
        <v>23</v>
      </c>
      <c r="L140" s="88">
        <v>1</v>
      </c>
      <c r="M140" s="137">
        <f>INDEX('Fixed inputs'!$G$8:$G$75,MATCH(C140,'Fixed inputs'!$D$8:$D$75,0))</f>
        <v>48305</v>
      </c>
      <c r="N140" s="137"/>
      <c r="O140" s="86" t="s">
        <v>24</v>
      </c>
      <c r="P140" s="86" t="s">
        <v>113</v>
      </c>
      <c r="Q140" s="86"/>
      <c r="R140" s="89" t="str">
        <f t="shared" si="15"/>
        <v>2024 Validation</v>
      </c>
      <c r="T140" s="95" t="s">
        <v>57</v>
      </c>
      <c r="U140" s="86" t="s">
        <v>83</v>
      </c>
      <c r="V140" s="86" t="s">
        <v>22</v>
      </c>
      <c r="W140" s="87">
        <f>INDEX(rngCarbonTaxDeterministic,MATCH($C140,'Commodity inputs and calcs'!$U$33:$U$100,0),MATCH($T140,'Commodity inputs and calcs'!$W$32:$Y$32,0))</f>
        <v>0.1</v>
      </c>
      <c r="X140" s="87"/>
      <c r="Y140" s="86" t="s">
        <v>82</v>
      </c>
      <c r="Z140" s="88">
        <v>1</v>
      </c>
      <c r="AA140" s="137">
        <f t="shared" si="18"/>
        <v>48305</v>
      </c>
      <c r="AB140" s="137"/>
      <c r="AC140" s="86" t="s">
        <v>24</v>
      </c>
      <c r="AD140" s="86" t="s">
        <v>113</v>
      </c>
      <c r="AE140" s="86"/>
      <c r="AF140" s="89" t="str">
        <f t="shared" si="3"/>
        <v>2024 Validation</v>
      </c>
    </row>
    <row r="141" spans="1:32" x14ac:dyDescent="0.6">
      <c r="A141" s="82" t="str">
        <f>'Fuel adder inputs and calcs'!C138</f>
        <v>Coal</v>
      </c>
      <c r="B141" s="82" t="str">
        <f>'Fuel adder inputs and calcs'!D138</f>
        <v>NI</v>
      </c>
      <c r="C141" s="82" t="str">
        <f>'Fuel adder inputs and calcs'!E138&amp;'Fuel adder inputs and calcs'!F138</f>
        <v>2032Q3</v>
      </c>
      <c r="D141" s="82" t="str">
        <f>B141&amp;IF(B141="",""," ")&amp;INDEX('Fixed inputs'!$D$93:$D$97,MATCH(A141,rngFuels,0))</f>
        <v>NI Coal</v>
      </c>
      <c r="E141" s="59"/>
      <c r="G141" s="86" t="str">
        <f t="shared" si="17"/>
        <v>NI Coal</v>
      </c>
      <c r="H141" s="86" t="s">
        <v>22</v>
      </c>
      <c r="I141" s="87">
        <f ca="1">INDEX(rngFuelPricesDeterministic,MATCH($C141,'Commodity inputs and calcs'!$N$33:$N$100,0),MATCH($A141,'Commodity inputs and calcs'!$O$32:$S$32,0))+'Fuel adder inputs and calcs'!Q138</f>
        <v>6.2180915880847243</v>
      </c>
      <c r="J141" s="87"/>
      <c r="K141" s="86" t="s">
        <v>23</v>
      </c>
      <c r="L141" s="88">
        <v>1</v>
      </c>
      <c r="M141" s="137">
        <f>INDEX('Fixed inputs'!$G$8:$G$75,MATCH(C141,'Fixed inputs'!$D$8:$D$75,0))</f>
        <v>48396</v>
      </c>
      <c r="N141" s="137"/>
      <c r="O141" s="86" t="s">
        <v>24</v>
      </c>
      <c r="P141" s="86" t="s">
        <v>113</v>
      </c>
      <c r="Q141" s="86"/>
      <c r="R141" s="89" t="str">
        <f t="shared" si="15"/>
        <v>2024 Validation</v>
      </c>
      <c r="T141" s="95" t="s">
        <v>57</v>
      </c>
      <c r="U141" s="86" t="s">
        <v>83</v>
      </c>
      <c r="V141" s="86" t="s">
        <v>22</v>
      </c>
      <c r="W141" s="87">
        <f>INDEX(rngCarbonTaxDeterministic,MATCH($C141,'Commodity inputs and calcs'!$U$33:$U$100,0),MATCH($T141,'Commodity inputs and calcs'!$W$32:$Y$32,0))</f>
        <v>0.1</v>
      </c>
      <c r="X141" s="87"/>
      <c r="Y141" s="86" t="s">
        <v>82</v>
      </c>
      <c r="Z141" s="88">
        <v>1</v>
      </c>
      <c r="AA141" s="137">
        <f t="shared" si="18"/>
        <v>48396</v>
      </c>
      <c r="AB141" s="137"/>
      <c r="AC141" s="86" t="s">
        <v>24</v>
      </c>
      <c r="AD141" s="86" t="s">
        <v>113</v>
      </c>
      <c r="AE141" s="86"/>
      <c r="AF141" s="89" t="str">
        <f t="shared" si="3"/>
        <v>2024 Validation</v>
      </c>
    </row>
    <row r="142" spans="1:32" x14ac:dyDescent="0.6">
      <c r="A142" s="82" t="str">
        <f>'Fuel adder inputs and calcs'!C139</f>
        <v>Coal</v>
      </c>
      <c r="B142" s="82" t="str">
        <f>'Fuel adder inputs and calcs'!D139</f>
        <v>NI</v>
      </c>
      <c r="C142" s="82" t="str">
        <f>'Fuel adder inputs and calcs'!E139&amp;'Fuel adder inputs and calcs'!F139</f>
        <v>2032Q4</v>
      </c>
      <c r="D142" s="82" t="str">
        <f>B142&amp;IF(B142="",""," ")&amp;INDEX('Fixed inputs'!$D$93:$D$97,MATCH(A142,rngFuels,0))</f>
        <v>NI Coal</v>
      </c>
      <c r="E142" s="59"/>
      <c r="G142" s="86" t="str">
        <f t="shared" si="17"/>
        <v>NI Coal</v>
      </c>
      <c r="H142" s="86" t="s">
        <v>22</v>
      </c>
      <c r="I142" s="87">
        <f ca="1">INDEX(rngFuelPricesDeterministic,MATCH($C142,'Commodity inputs and calcs'!$N$33:$N$100,0),MATCH($A142,'Commodity inputs and calcs'!$O$32:$S$32,0))+'Fuel adder inputs and calcs'!Q139</f>
        <v>6.2180915880847243</v>
      </c>
      <c r="J142" s="87"/>
      <c r="K142" s="86" t="s">
        <v>23</v>
      </c>
      <c r="L142" s="88">
        <v>1</v>
      </c>
      <c r="M142" s="137">
        <f>INDEX('Fixed inputs'!$G$8:$G$75,MATCH(C142,'Fixed inputs'!$D$8:$D$75,0))</f>
        <v>48488</v>
      </c>
      <c r="N142" s="137"/>
      <c r="O142" s="86" t="s">
        <v>24</v>
      </c>
      <c r="P142" s="86" t="s">
        <v>113</v>
      </c>
      <c r="Q142" s="86"/>
      <c r="R142" s="89" t="str">
        <f t="shared" si="15"/>
        <v>2024 Validation</v>
      </c>
      <c r="T142" s="95" t="s">
        <v>57</v>
      </c>
      <c r="U142" s="86" t="s">
        <v>83</v>
      </c>
      <c r="V142" s="86" t="s">
        <v>22</v>
      </c>
      <c r="W142" s="87">
        <f>INDEX(rngCarbonTaxDeterministic,MATCH($C142,'Commodity inputs and calcs'!$U$33:$U$100,0),MATCH($T142,'Commodity inputs and calcs'!$W$32:$Y$32,0))</f>
        <v>0.1</v>
      </c>
      <c r="X142" s="87"/>
      <c r="Y142" s="86" t="s">
        <v>82</v>
      </c>
      <c r="Z142" s="88">
        <v>1</v>
      </c>
      <c r="AA142" s="137">
        <f t="shared" si="18"/>
        <v>48488</v>
      </c>
      <c r="AB142" s="137"/>
      <c r="AC142" s="86" t="s">
        <v>24</v>
      </c>
      <c r="AD142" s="86" t="s">
        <v>113</v>
      </c>
      <c r="AE142" s="86"/>
      <c r="AF142" s="89" t="str">
        <f t="shared" si="3"/>
        <v>2024 Validation</v>
      </c>
    </row>
    <row r="143" spans="1:32" x14ac:dyDescent="0.6">
      <c r="A143" s="82" t="str">
        <f>'Fuel adder inputs and calcs'!C140</f>
        <v>Coal</v>
      </c>
      <c r="B143" s="82" t="str">
        <f>'Fuel adder inputs and calcs'!D140</f>
        <v>NI</v>
      </c>
      <c r="C143" s="82" t="str">
        <f>'Fuel adder inputs and calcs'!E140&amp;'Fuel adder inputs and calcs'!F140</f>
        <v>2033Q1</v>
      </c>
      <c r="D143" s="82" t="str">
        <f>B143&amp;IF(B143="",""," ")&amp;INDEX('Fixed inputs'!$D$93:$D$97,MATCH(A143,rngFuels,0))</f>
        <v>NI Coal</v>
      </c>
      <c r="E143" s="59"/>
      <c r="G143" s="86" t="str">
        <f t="shared" si="17"/>
        <v>NI Coal</v>
      </c>
      <c r="H143" s="86" t="s">
        <v>22</v>
      </c>
      <c r="I143" s="87">
        <f ca="1">INDEX(rngFuelPricesDeterministic,MATCH($C143,'Commodity inputs and calcs'!$N$33:$N$100,0),MATCH($A143,'Commodity inputs and calcs'!$O$32:$S$32,0))+'Fuel adder inputs and calcs'!Q140</f>
        <v>6.2180915880847243</v>
      </c>
      <c r="J143" s="87"/>
      <c r="K143" s="86" t="s">
        <v>23</v>
      </c>
      <c r="L143" s="88">
        <v>1</v>
      </c>
      <c r="M143" s="137">
        <f>INDEX('Fixed inputs'!$G$8:$G$75,MATCH(C143,'Fixed inputs'!$D$8:$D$75,0))</f>
        <v>48580</v>
      </c>
      <c r="N143" s="137"/>
      <c r="O143" s="86" t="s">
        <v>24</v>
      </c>
      <c r="P143" s="86" t="s">
        <v>113</v>
      </c>
      <c r="Q143" s="86"/>
      <c r="R143" s="89" t="str">
        <f t="shared" si="15"/>
        <v>2024 Validation</v>
      </c>
      <c r="T143" s="95" t="s">
        <v>57</v>
      </c>
      <c r="U143" s="86" t="s">
        <v>83</v>
      </c>
      <c r="V143" s="86" t="s">
        <v>22</v>
      </c>
      <c r="W143" s="87">
        <f>INDEX(rngCarbonTaxDeterministic,MATCH($C143,'Commodity inputs and calcs'!$U$33:$U$100,0),MATCH($T143,'Commodity inputs and calcs'!$W$32:$Y$32,0))</f>
        <v>0.1</v>
      </c>
      <c r="X143" s="87"/>
      <c r="Y143" s="86" t="s">
        <v>82</v>
      </c>
      <c r="Z143" s="88">
        <v>1</v>
      </c>
      <c r="AA143" s="137">
        <f t="shared" si="18"/>
        <v>48580</v>
      </c>
      <c r="AB143" s="137"/>
      <c r="AC143" s="86" t="s">
        <v>24</v>
      </c>
      <c r="AD143" s="86" t="s">
        <v>113</v>
      </c>
      <c r="AE143" s="86"/>
      <c r="AF143" s="89" t="str">
        <f t="shared" si="3"/>
        <v>2024 Validation</v>
      </c>
    </row>
    <row r="144" spans="1:32" x14ac:dyDescent="0.6">
      <c r="A144" s="82" t="str">
        <f>'Fuel adder inputs and calcs'!C141</f>
        <v>Coal</v>
      </c>
      <c r="B144" s="82" t="str">
        <f>'Fuel adder inputs and calcs'!D141</f>
        <v>NI</v>
      </c>
      <c r="C144" s="82" t="str">
        <f>'Fuel adder inputs and calcs'!E141&amp;'Fuel adder inputs and calcs'!F141</f>
        <v>2033Q2</v>
      </c>
      <c r="D144" s="82" t="str">
        <f>B144&amp;IF(B144="",""," ")&amp;INDEX('Fixed inputs'!$D$93:$D$97,MATCH(A144,rngFuels,0))</f>
        <v>NI Coal</v>
      </c>
      <c r="E144" s="59"/>
      <c r="G144" s="86" t="str">
        <f t="shared" si="17"/>
        <v>NI Coal</v>
      </c>
      <c r="H144" s="86" t="s">
        <v>22</v>
      </c>
      <c r="I144" s="87">
        <f ca="1">INDEX(rngFuelPricesDeterministic,MATCH($C144,'Commodity inputs and calcs'!$N$33:$N$100,0),MATCH($A144,'Commodity inputs and calcs'!$O$32:$S$32,0))+'Fuel adder inputs and calcs'!Q141</f>
        <v>6.2180915880847243</v>
      </c>
      <c r="J144" s="87"/>
      <c r="K144" s="86" t="s">
        <v>23</v>
      </c>
      <c r="L144" s="88">
        <v>1</v>
      </c>
      <c r="M144" s="137">
        <f>INDEX('Fixed inputs'!$G$8:$G$75,MATCH(C144,'Fixed inputs'!$D$8:$D$75,0))</f>
        <v>48670</v>
      </c>
      <c r="N144" s="137"/>
      <c r="O144" s="86" t="s">
        <v>24</v>
      </c>
      <c r="P144" s="86" t="s">
        <v>113</v>
      </c>
      <c r="Q144" s="86"/>
      <c r="R144" s="89" t="str">
        <f t="shared" si="15"/>
        <v>2024 Validation</v>
      </c>
      <c r="T144" s="95" t="s">
        <v>57</v>
      </c>
      <c r="U144" s="86" t="s">
        <v>83</v>
      </c>
      <c r="V144" s="86" t="s">
        <v>22</v>
      </c>
      <c r="W144" s="87">
        <f>INDEX(rngCarbonTaxDeterministic,MATCH($C144,'Commodity inputs and calcs'!$U$33:$U$100,0),MATCH($T144,'Commodity inputs and calcs'!$W$32:$Y$32,0))</f>
        <v>0.1</v>
      </c>
      <c r="X144" s="87"/>
      <c r="Y144" s="86" t="s">
        <v>82</v>
      </c>
      <c r="Z144" s="88">
        <v>1</v>
      </c>
      <c r="AA144" s="137">
        <f t="shared" si="18"/>
        <v>48670</v>
      </c>
      <c r="AB144" s="137"/>
      <c r="AC144" s="86" t="s">
        <v>24</v>
      </c>
      <c r="AD144" s="86" t="s">
        <v>113</v>
      </c>
      <c r="AE144" s="86"/>
      <c r="AF144" s="89" t="str">
        <f t="shared" si="3"/>
        <v>2024 Validation</v>
      </c>
    </row>
    <row r="145" spans="1:32" x14ac:dyDescent="0.6">
      <c r="A145" s="82" t="str">
        <f>'Fuel adder inputs and calcs'!C142</f>
        <v>Coal</v>
      </c>
      <c r="B145" s="82" t="str">
        <f>'Fuel adder inputs and calcs'!D142</f>
        <v>NI</v>
      </c>
      <c r="C145" s="82" t="str">
        <f>'Fuel adder inputs and calcs'!E142&amp;'Fuel adder inputs and calcs'!F142</f>
        <v>2033Q3</v>
      </c>
      <c r="D145" s="82" t="str">
        <f>B145&amp;IF(B145="",""," ")&amp;INDEX('Fixed inputs'!$D$93:$D$97,MATCH(A145,rngFuels,0))</f>
        <v>NI Coal</v>
      </c>
      <c r="E145" s="59"/>
      <c r="G145" s="86" t="str">
        <f t="shared" si="17"/>
        <v>NI Coal</v>
      </c>
      <c r="H145" s="86" t="s">
        <v>22</v>
      </c>
      <c r="I145" s="87">
        <f ca="1">INDEX(rngFuelPricesDeterministic,MATCH($C145,'Commodity inputs and calcs'!$N$33:$N$100,0),MATCH($A145,'Commodity inputs and calcs'!$O$32:$S$32,0))+'Fuel adder inputs and calcs'!Q142</f>
        <v>6.2180915880847243</v>
      </c>
      <c r="J145" s="87"/>
      <c r="K145" s="86" t="s">
        <v>23</v>
      </c>
      <c r="L145" s="88">
        <v>1</v>
      </c>
      <c r="M145" s="137">
        <f>INDEX('Fixed inputs'!$G$8:$G$75,MATCH(C145,'Fixed inputs'!$D$8:$D$75,0))</f>
        <v>48761</v>
      </c>
      <c r="N145" s="137"/>
      <c r="O145" s="86" t="s">
        <v>24</v>
      </c>
      <c r="P145" s="86" t="s">
        <v>113</v>
      </c>
      <c r="Q145" s="86"/>
      <c r="R145" s="89" t="str">
        <f t="shared" si="15"/>
        <v>2024 Validation</v>
      </c>
      <c r="T145" s="95" t="s">
        <v>57</v>
      </c>
      <c r="U145" s="86" t="s">
        <v>83</v>
      </c>
      <c r="V145" s="86" t="s">
        <v>22</v>
      </c>
      <c r="W145" s="87">
        <f>INDEX(rngCarbonTaxDeterministic,MATCH($C145,'Commodity inputs and calcs'!$U$33:$U$100,0),MATCH($T145,'Commodity inputs and calcs'!$W$32:$Y$32,0))</f>
        <v>0.1</v>
      </c>
      <c r="X145" s="87"/>
      <c r="Y145" s="86" t="s">
        <v>82</v>
      </c>
      <c r="Z145" s="88">
        <v>1</v>
      </c>
      <c r="AA145" s="137">
        <f t="shared" si="18"/>
        <v>48761</v>
      </c>
      <c r="AB145" s="137"/>
      <c r="AC145" s="86" t="s">
        <v>24</v>
      </c>
      <c r="AD145" s="86" t="s">
        <v>113</v>
      </c>
      <c r="AE145" s="86"/>
      <c r="AF145" s="89" t="str">
        <f t="shared" si="3"/>
        <v>2024 Validation</v>
      </c>
    </row>
    <row r="146" spans="1:32" x14ac:dyDescent="0.6">
      <c r="A146" s="82" t="str">
        <f>'Fuel adder inputs and calcs'!C143</f>
        <v>Coal</v>
      </c>
      <c r="B146" s="82" t="str">
        <f>'Fuel adder inputs and calcs'!D143</f>
        <v>NI</v>
      </c>
      <c r="C146" s="82" t="str">
        <f>'Fuel adder inputs and calcs'!E143&amp;'Fuel adder inputs and calcs'!F143</f>
        <v>2033Q4</v>
      </c>
      <c r="D146" s="82" t="str">
        <f>B146&amp;IF(B146="",""," ")&amp;INDEX('Fixed inputs'!$D$93:$D$97,MATCH(A146,rngFuels,0))</f>
        <v>NI Coal</v>
      </c>
      <c r="E146" s="59"/>
      <c r="G146" s="86" t="str">
        <f t="shared" si="17"/>
        <v>NI Coal</v>
      </c>
      <c r="H146" s="86" t="s">
        <v>22</v>
      </c>
      <c r="I146" s="87">
        <f ca="1">INDEX(rngFuelPricesDeterministic,MATCH($C146,'Commodity inputs and calcs'!$N$33:$N$100,0),MATCH($A146,'Commodity inputs and calcs'!$O$32:$S$32,0))+'Fuel adder inputs and calcs'!Q143</f>
        <v>6.2180915880847243</v>
      </c>
      <c r="J146" s="87"/>
      <c r="K146" s="86" t="s">
        <v>23</v>
      </c>
      <c r="L146" s="88">
        <v>1</v>
      </c>
      <c r="M146" s="137">
        <f>INDEX('Fixed inputs'!$G$8:$G$75,MATCH(C146,'Fixed inputs'!$D$8:$D$75,0))</f>
        <v>48853</v>
      </c>
      <c r="N146" s="137"/>
      <c r="O146" s="86" t="s">
        <v>24</v>
      </c>
      <c r="P146" s="86" t="s">
        <v>113</v>
      </c>
      <c r="Q146" s="86"/>
      <c r="R146" s="89" t="str">
        <f t="shared" si="15"/>
        <v>2024 Validation</v>
      </c>
      <c r="T146" s="95" t="s">
        <v>57</v>
      </c>
      <c r="U146" s="86" t="s">
        <v>83</v>
      </c>
      <c r="V146" s="86" t="s">
        <v>22</v>
      </c>
      <c r="W146" s="87">
        <f>INDEX(rngCarbonTaxDeterministic,MATCH($C146,'Commodity inputs and calcs'!$U$33:$U$100,0),MATCH($T146,'Commodity inputs and calcs'!$W$32:$Y$32,0))</f>
        <v>0.1</v>
      </c>
      <c r="X146" s="87"/>
      <c r="Y146" s="86" t="s">
        <v>82</v>
      </c>
      <c r="Z146" s="88">
        <v>1</v>
      </c>
      <c r="AA146" s="137">
        <f t="shared" si="18"/>
        <v>48853</v>
      </c>
      <c r="AB146" s="137"/>
      <c r="AC146" s="86" t="s">
        <v>24</v>
      </c>
      <c r="AD146" s="86" t="s">
        <v>113</v>
      </c>
      <c r="AE146" s="86"/>
      <c r="AF146" s="89" t="str">
        <f t="shared" si="3"/>
        <v>2024 Validation</v>
      </c>
    </row>
    <row r="147" spans="1:32" x14ac:dyDescent="0.6">
      <c r="A147" s="82" t="str">
        <f>'Fuel adder inputs and calcs'!C144</f>
        <v>Gas</v>
      </c>
      <c r="B147" s="82" t="str">
        <f>'Fuel adder inputs and calcs'!D144</f>
        <v>ROI</v>
      </c>
      <c r="C147" s="82" t="str">
        <f>'Fuel adder inputs and calcs'!E144&amp;'Fuel adder inputs and calcs'!F144</f>
        <v>2017Q1</v>
      </c>
      <c r="D147" s="82" t="str">
        <f>B147&amp;IF(B147="",""," ")&amp;INDEX('Fixed inputs'!$D$93:$D$97,MATCH(A147,rngFuels,0))</f>
        <v>ROI Gas</v>
      </c>
      <c r="E147" s="59"/>
      <c r="F147" s="130"/>
      <c r="G147" s="86" t="str">
        <f t="shared" ref="G147:G153" si="19">D147</f>
        <v>ROI Gas</v>
      </c>
      <c r="H147" s="86" t="s">
        <v>22</v>
      </c>
      <c r="I147" s="87">
        <f ca="1">INDEX(rngFuelPricesDeterministic,MATCH($C147,'Commodity inputs and calcs'!$N$33:$N$100,0),MATCH($A147,'Commodity inputs and calcs'!$O$32:$S$32,0))+'Fuel adder inputs and calcs'!Q144</f>
        <v>14.445888810657586</v>
      </c>
      <c r="J147" s="87"/>
      <c r="K147" s="86" t="s">
        <v>23</v>
      </c>
      <c r="L147" s="88">
        <v>1</v>
      </c>
      <c r="M147" s="137">
        <f>INDEX('Fixed inputs'!$G$8:$G$75,MATCH(C147,'Fixed inputs'!$D$8:$D$75,0))</f>
        <v>42736</v>
      </c>
      <c r="N147" s="137"/>
      <c r="O147" s="86" t="s">
        <v>24</v>
      </c>
      <c r="P147" s="86" t="s">
        <v>113</v>
      </c>
      <c r="Q147" s="86"/>
      <c r="R147" s="89" t="str">
        <f t="shared" si="2"/>
        <v>2024 Validation</v>
      </c>
      <c r="T147" s="95" t="s">
        <v>33</v>
      </c>
      <c r="U147" s="86" t="s">
        <v>10</v>
      </c>
      <c r="V147" s="86" t="s">
        <v>84</v>
      </c>
      <c r="W147" s="87">
        <f>INDEX(rngCarbonTaxDeterministic,MATCH($C147,'Commodity inputs and calcs'!$U$33:$U$100,0),MATCH($T147,'Commodity inputs and calcs'!$W$32:$Y$32,0))</f>
        <v>0.1</v>
      </c>
      <c r="X147" s="87"/>
      <c r="Y147" s="86" t="s">
        <v>82</v>
      </c>
      <c r="Z147" s="88">
        <v>1</v>
      </c>
      <c r="AA147" s="137">
        <f t="shared" ref="AA147:AA178" si="20">AA11</f>
        <v>42736</v>
      </c>
      <c r="AB147" s="137"/>
      <c r="AC147" s="86" t="s">
        <v>24</v>
      </c>
      <c r="AD147" s="86" t="s">
        <v>113</v>
      </c>
      <c r="AE147" s="86"/>
      <c r="AF147" s="89" t="str">
        <f t="shared" si="3"/>
        <v>2024 Validation</v>
      </c>
    </row>
    <row r="148" spans="1:32" x14ac:dyDescent="0.6">
      <c r="A148" s="82" t="str">
        <f>'Fuel adder inputs and calcs'!C145</f>
        <v>Gas</v>
      </c>
      <c r="B148" s="82" t="str">
        <f>'Fuel adder inputs and calcs'!D145</f>
        <v>ROI</v>
      </c>
      <c r="C148" s="82" t="str">
        <f>'Fuel adder inputs and calcs'!E145&amp;'Fuel adder inputs and calcs'!F145</f>
        <v>2017Q2</v>
      </c>
      <c r="D148" s="82" t="str">
        <f>B148&amp;IF(B148="",""," ")&amp;INDEX('Fixed inputs'!$D$93:$D$97,MATCH(A148,rngFuels,0))</f>
        <v>ROI Gas</v>
      </c>
      <c r="E148" s="59"/>
      <c r="F148" s="130"/>
      <c r="G148" s="86" t="str">
        <f t="shared" si="19"/>
        <v>ROI Gas</v>
      </c>
      <c r="H148" s="86" t="s">
        <v>22</v>
      </c>
      <c r="I148" s="87">
        <f ca="1">INDEX(rngFuelPricesDeterministic,MATCH($C148,'Commodity inputs and calcs'!$N$33:$N$100,0),MATCH($A148,'Commodity inputs and calcs'!$O$32:$S$32,0))+'Fuel adder inputs and calcs'!Q145</f>
        <v>8.8823246455886817</v>
      </c>
      <c r="J148" s="87"/>
      <c r="K148" s="86" t="s">
        <v>23</v>
      </c>
      <c r="L148" s="88">
        <v>1</v>
      </c>
      <c r="M148" s="137">
        <f>INDEX('Fixed inputs'!$G$8:$G$75,MATCH(C148,'Fixed inputs'!$D$8:$D$75,0))</f>
        <v>42826</v>
      </c>
      <c r="N148" s="137"/>
      <c r="O148" s="86" t="s">
        <v>24</v>
      </c>
      <c r="P148" s="86" t="s">
        <v>113</v>
      </c>
      <c r="Q148" s="86"/>
      <c r="R148" s="89" t="str">
        <f t="shared" si="2"/>
        <v>2024 Validation</v>
      </c>
      <c r="T148" s="95" t="s">
        <v>33</v>
      </c>
      <c r="U148" s="86" t="s">
        <v>10</v>
      </c>
      <c r="V148" s="86" t="s">
        <v>84</v>
      </c>
      <c r="W148" s="87">
        <f>INDEX(rngCarbonTaxDeterministic,MATCH($C148,'Commodity inputs and calcs'!$U$33:$U$100,0),MATCH($T148,'Commodity inputs and calcs'!$W$32:$Y$32,0))</f>
        <v>0.1</v>
      </c>
      <c r="X148" s="87"/>
      <c r="Y148" s="86" t="s">
        <v>82</v>
      </c>
      <c r="Z148" s="88">
        <v>1</v>
      </c>
      <c r="AA148" s="137">
        <f t="shared" si="20"/>
        <v>42826</v>
      </c>
      <c r="AB148" s="137"/>
      <c r="AC148" s="86" t="s">
        <v>24</v>
      </c>
      <c r="AD148" s="86" t="s">
        <v>113</v>
      </c>
      <c r="AE148" s="86"/>
      <c r="AF148" s="89" t="str">
        <f t="shared" si="3"/>
        <v>2024 Validation</v>
      </c>
    </row>
    <row r="149" spans="1:32" x14ac:dyDescent="0.6">
      <c r="A149" s="82" t="str">
        <f>'Fuel adder inputs and calcs'!C146</f>
        <v>Gas</v>
      </c>
      <c r="B149" s="82" t="str">
        <f>'Fuel adder inputs and calcs'!D146</f>
        <v>ROI</v>
      </c>
      <c r="C149" s="82" t="str">
        <f>'Fuel adder inputs and calcs'!E146&amp;'Fuel adder inputs and calcs'!F146</f>
        <v>2017Q3</v>
      </c>
      <c r="D149" s="82" t="str">
        <f>B149&amp;IF(B149="",""," ")&amp;INDEX('Fixed inputs'!$D$93:$D$97,MATCH(A149,rngFuels,0))</f>
        <v>ROI Gas</v>
      </c>
      <c r="E149" s="59"/>
      <c r="F149" s="130"/>
      <c r="G149" s="86" t="str">
        <f t="shared" si="19"/>
        <v>ROI Gas</v>
      </c>
      <c r="H149" s="86" t="s">
        <v>22</v>
      </c>
      <c r="I149" s="87">
        <f ca="1">INDEX(rngFuelPricesDeterministic,MATCH($C149,'Commodity inputs and calcs'!$N$33:$N$100,0),MATCH($A149,'Commodity inputs and calcs'!$O$32:$S$32,0))+'Fuel adder inputs and calcs'!Q146</f>
        <v>8.6034515777474656</v>
      </c>
      <c r="J149" s="87"/>
      <c r="K149" s="86" t="s">
        <v>23</v>
      </c>
      <c r="L149" s="88">
        <v>1</v>
      </c>
      <c r="M149" s="137">
        <f>INDEX('Fixed inputs'!$G$8:$G$75,MATCH(C149,'Fixed inputs'!$D$8:$D$75,0))</f>
        <v>42917</v>
      </c>
      <c r="N149" s="137"/>
      <c r="O149" s="86" t="s">
        <v>24</v>
      </c>
      <c r="P149" s="86" t="s">
        <v>113</v>
      </c>
      <c r="Q149" s="86"/>
      <c r="R149" s="89" t="str">
        <f t="shared" si="2"/>
        <v>2024 Validation</v>
      </c>
      <c r="T149" s="95" t="s">
        <v>33</v>
      </c>
      <c r="U149" s="86" t="s">
        <v>10</v>
      </c>
      <c r="V149" s="86" t="s">
        <v>84</v>
      </c>
      <c r="W149" s="87">
        <f>INDEX(rngCarbonTaxDeterministic,MATCH($C149,'Commodity inputs and calcs'!$U$33:$U$100,0),MATCH($T149,'Commodity inputs and calcs'!$W$32:$Y$32,0))</f>
        <v>0.1</v>
      </c>
      <c r="X149" s="87"/>
      <c r="Y149" s="86" t="s">
        <v>82</v>
      </c>
      <c r="Z149" s="88">
        <v>1</v>
      </c>
      <c r="AA149" s="137">
        <f t="shared" si="20"/>
        <v>42917</v>
      </c>
      <c r="AB149" s="137"/>
      <c r="AC149" s="86" t="s">
        <v>24</v>
      </c>
      <c r="AD149" s="86" t="s">
        <v>113</v>
      </c>
      <c r="AE149" s="86"/>
      <c r="AF149" s="89" t="str">
        <f t="shared" si="3"/>
        <v>2024 Validation</v>
      </c>
    </row>
    <row r="150" spans="1:32" x14ac:dyDescent="0.6">
      <c r="A150" s="82" t="str">
        <f>'Fuel adder inputs and calcs'!C147</f>
        <v>Gas</v>
      </c>
      <c r="B150" s="82" t="str">
        <f>'Fuel adder inputs and calcs'!D147</f>
        <v>ROI</v>
      </c>
      <c r="C150" s="82" t="str">
        <f>'Fuel adder inputs and calcs'!E147&amp;'Fuel adder inputs and calcs'!F147</f>
        <v>2017Q4</v>
      </c>
      <c r="D150" s="82" t="str">
        <f>B150&amp;IF(B150="",""," ")&amp;INDEX('Fixed inputs'!$D$93:$D$97,MATCH(A150,rngFuels,0))</f>
        <v>ROI Gas</v>
      </c>
      <c r="E150" s="59"/>
      <c r="F150" s="130"/>
      <c r="G150" s="86" t="str">
        <f t="shared" si="19"/>
        <v>ROI Gas</v>
      </c>
      <c r="H150" s="86" t="s">
        <v>22</v>
      </c>
      <c r="I150" s="87">
        <f ca="1">INDEX(rngFuelPricesDeterministic,MATCH($C150,'Commodity inputs and calcs'!$N$33:$N$100,0),MATCH($A150,'Commodity inputs and calcs'!$O$32:$S$32,0))+'Fuel adder inputs and calcs'!Q147</f>
        <v>9.5985152869760864</v>
      </c>
      <c r="J150" s="87"/>
      <c r="K150" s="86" t="s">
        <v>23</v>
      </c>
      <c r="L150" s="88">
        <v>1</v>
      </c>
      <c r="M150" s="137">
        <f>INDEX('Fixed inputs'!$G$8:$G$75,MATCH(C150,'Fixed inputs'!$D$8:$D$75,0))</f>
        <v>43009</v>
      </c>
      <c r="N150" s="137"/>
      <c r="O150" s="86" t="s">
        <v>24</v>
      </c>
      <c r="P150" s="86" t="s">
        <v>113</v>
      </c>
      <c r="Q150" s="86"/>
      <c r="R150" s="89" t="str">
        <f t="shared" si="2"/>
        <v>2024 Validation</v>
      </c>
      <c r="T150" s="95" t="s">
        <v>33</v>
      </c>
      <c r="U150" s="86" t="s">
        <v>10</v>
      </c>
      <c r="V150" s="86" t="s">
        <v>84</v>
      </c>
      <c r="W150" s="87">
        <f>INDEX(rngCarbonTaxDeterministic,MATCH($C150,'Commodity inputs and calcs'!$U$33:$U$100,0),MATCH($T150,'Commodity inputs and calcs'!$W$32:$Y$32,0))</f>
        <v>0.1</v>
      </c>
      <c r="X150" s="87"/>
      <c r="Y150" s="86" t="s">
        <v>82</v>
      </c>
      <c r="Z150" s="88">
        <v>1</v>
      </c>
      <c r="AA150" s="137">
        <f t="shared" si="20"/>
        <v>43009</v>
      </c>
      <c r="AB150" s="137"/>
      <c r="AC150" s="86" t="s">
        <v>24</v>
      </c>
      <c r="AD150" s="86" t="s">
        <v>113</v>
      </c>
      <c r="AE150" s="86"/>
      <c r="AF150" s="89" t="str">
        <f t="shared" si="3"/>
        <v>2024 Validation</v>
      </c>
    </row>
    <row r="151" spans="1:32" x14ac:dyDescent="0.6">
      <c r="A151" s="82" t="str">
        <f>'Fuel adder inputs and calcs'!C148</f>
        <v>Gas</v>
      </c>
      <c r="B151" s="82" t="str">
        <f>'Fuel adder inputs and calcs'!D148</f>
        <v>ROI</v>
      </c>
      <c r="C151" s="82" t="str">
        <f>'Fuel adder inputs and calcs'!E148&amp;'Fuel adder inputs and calcs'!F148</f>
        <v>2018Q1</v>
      </c>
      <c r="D151" s="82" t="str">
        <f>B151&amp;IF(B151="",""," ")&amp;INDEX('Fixed inputs'!$D$93:$D$97,MATCH(A151,rngFuels,0))</f>
        <v>ROI Gas</v>
      </c>
      <c r="E151" s="59"/>
      <c r="F151" s="130"/>
      <c r="G151" s="86" t="str">
        <f t="shared" si="19"/>
        <v>ROI Gas</v>
      </c>
      <c r="H151" s="86" t="s">
        <v>22</v>
      </c>
      <c r="I151" s="87">
        <f ca="1">INDEX(rngFuelPricesDeterministic,MATCH($C151,'Commodity inputs and calcs'!$N$33:$N$100,0),MATCH($A151,'Commodity inputs and calcs'!$O$32:$S$32,0))+'Fuel adder inputs and calcs'!Q148</f>
        <v>14.445888810657586</v>
      </c>
      <c r="J151" s="87"/>
      <c r="K151" s="86" t="s">
        <v>23</v>
      </c>
      <c r="L151" s="88">
        <v>1</v>
      </c>
      <c r="M151" s="137">
        <f>INDEX('Fixed inputs'!$G$8:$G$75,MATCH(C151,'Fixed inputs'!$D$8:$D$75,0))</f>
        <v>43101</v>
      </c>
      <c r="N151" s="137"/>
      <c r="O151" s="86" t="s">
        <v>24</v>
      </c>
      <c r="P151" s="86" t="s">
        <v>113</v>
      </c>
      <c r="Q151" s="86"/>
      <c r="R151" s="89" t="str">
        <f t="shared" si="2"/>
        <v>2024 Validation</v>
      </c>
      <c r="T151" s="95" t="s">
        <v>33</v>
      </c>
      <c r="U151" s="86" t="s">
        <v>10</v>
      </c>
      <c r="V151" s="86" t="s">
        <v>84</v>
      </c>
      <c r="W151" s="87">
        <f>INDEX(rngCarbonTaxDeterministic,MATCH($C151,'Commodity inputs and calcs'!$U$33:$U$100,0),MATCH($T151,'Commodity inputs and calcs'!$W$32:$Y$32,0))</f>
        <v>0.1</v>
      </c>
      <c r="X151" s="87"/>
      <c r="Y151" s="86" t="s">
        <v>82</v>
      </c>
      <c r="Z151" s="88">
        <v>1</v>
      </c>
      <c r="AA151" s="137">
        <f t="shared" si="20"/>
        <v>43101</v>
      </c>
      <c r="AB151" s="137"/>
      <c r="AC151" s="86" t="s">
        <v>24</v>
      </c>
      <c r="AD151" s="86" t="s">
        <v>113</v>
      </c>
      <c r="AE151" s="86"/>
      <c r="AF151" s="89" t="str">
        <f t="shared" si="3"/>
        <v>2024 Validation</v>
      </c>
    </row>
    <row r="152" spans="1:32" x14ac:dyDescent="0.6">
      <c r="A152" s="82" t="str">
        <f>'Fuel adder inputs and calcs'!C149</f>
        <v>Gas</v>
      </c>
      <c r="B152" s="82" t="str">
        <f>'Fuel adder inputs and calcs'!D149</f>
        <v>ROI</v>
      </c>
      <c r="C152" s="82" t="str">
        <f>'Fuel adder inputs and calcs'!E149&amp;'Fuel adder inputs and calcs'!F149</f>
        <v>2018Q2</v>
      </c>
      <c r="D152" s="82" t="str">
        <f>B152&amp;IF(B152="",""," ")&amp;INDEX('Fixed inputs'!$D$93:$D$97,MATCH(A152,rngFuels,0))</f>
        <v>ROI Gas</v>
      </c>
      <c r="E152" s="59"/>
      <c r="F152" s="130"/>
      <c r="G152" s="86" t="str">
        <f t="shared" si="19"/>
        <v>ROI Gas</v>
      </c>
      <c r="H152" s="86" t="s">
        <v>22</v>
      </c>
      <c r="I152" s="87">
        <f ca="1">INDEX(rngFuelPricesDeterministic,MATCH($C152,'Commodity inputs and calcs'!$N$33:$N$100,0),MATCH($A152,'Commodity inputs and calcs'!$O$32:$S$32,0))+'Fuel adder inputs and calcs'!Q149</f>
        <v>8.8823246455886817</v>
      </c>
      <c r="J152" s="87"/>
      <c r="K152" s="86" t="s">
        <v>23</v>
      </c>
      <c r="L152" s="88">
        <v>1</v>
      </c>
      <c r="M152" s="137">
        <f>INDEX('Fixed inputs'!$G$8:$G$75,MATCH(C152,'Fixed inputs'!$D$8:$D$75,0))</f>
        <v>43191</v>
      </c>
      <c r="N152" s="137"/>
      <c r="O152" s="86" t="s">
        <v>24</v>
      </c>
      <c r="P152" s="86" t="s">
        <v>113</v>
      </c>
      <c r="Q152" s="86"/>
      <c r="R152" s="89" t="str">
        <f t="shared" si="2"/>
        <v>2024 Validation</v>
      </c>
      <c r="T152" s="95" t="s">
        <v>33</v>
      </c>
      <c r="U152" s="86" t="s">
        <v>10</v>
      </c>
      <c r="V152" s="86" t="s">
        <v>84</v>
      </c>
      <c r="W152" s="87">
        <f>INDEX(rngCarbonTaxDeterministic,MATCH($C152,'Commodity inputs and calcs'!$U$33:$U$100,0),MATCH($T152,'Commodity inputs and calcs'!$W$32:$Y$32,0))</f>
        <v>0.1</v>
      </c>
      <c r="X152" s="87"/>
      <c r="Y152" s="86" t="s">
        <v>82</v>
      </c>
      <c r="Z152" s="88">
        <v>1</v>
      </c>
      <c r="AA152" s="137">
        <f t="shared" si="20"/>
        <v>43191</v>
      </c>
      <c r="AB152" s="137"/>
      <c r="AC152" s="86" t="s">
        <v>24</v>
      </c>
      <c r="AD152" s="86" t="s">
        <v>113</v>
      </c>
      <c r="AE152" s="86"/>
      <c r="AF152" s="89" t="str">
        <f t="shared" si="3"/>
        <v>2024 Validation</v>
      </c>
    </row>
    <row r="153" spans="1:32" x14ac:dyDescent="0.6">
      <c r="A153" s="82" t="str">
        <f>'Fuel adder inputs and calcs'!C150</f>
        <v>Gas</v>
      </c>
      <c r="B153" s="82" t="str">
        <f>'Fuel adder inputs and calcs'!D150</f>
        <v>ROI</v>
      </c>
      <c r="C153" s="82" t="str">
        <f>'Fuel adder inputs and calcs'!E150&amp;'Fuel adder inputs and calcs'!F150</f>
        <v>2018Q3</v>
      </c>
      <c r="D153" s="82" t="str">
        <f>B153&amp;IF(B153="",""," ")&amp;INDEX('Fixed inputs'!$D$93:$D$97,MATCH(A153,rngFuels,0))</f>
        <v>ROI Gas</v>
      </c>
      <c r="E153" s="59"/>
      <c r="F153" s="130"/>
      <c r="G153" s="86" t="str">
        <f t="shared" si="19"/>
        <v>ROI Gas</v>
      </c>
      <c r="H153" s="86" t="s">
        <v>22</v>
      </c>
      <c r="I153" s="87">
        <f ca="1">INDEX(rngFuelPricesDeterministic,MATCH($C153,'Commodity inputs and calcs'!$N$33:$N$100,0),MATCH($A153,'Commodity inputs and calcs'!$O$32:$S$32,0))+'Fuel adder inputs and calcs'!Q150</f>
        <v>8.6034515777474656</v>
      </c>
      <c r="J153" s="87"/>
      <c r="K153" s="86" t="s">
        <v>23</v>
      </c>
      <c r="L153" s="88">
        <v>1</v>
      </c>
      <c r="M153" s="137">
        <f>INDEX('Fixed inputs'!$G$8:$G$75,MATCH(C153,'Fixed inputs'!$D$8:$D$75,0))</f>
        <v>43282</v>
      </c>
      <c r="N153" s="137"/>
      <c r="O153" s="86" t="s">
        <v>24</v>
      </c>
      <c r="P153" s="86" t="s">
        <v>113</v>
      </c>
      <c r="Q153" s="86"/>
      <c r="R153" s="89" t="str">
        <f t="shared" si="2"/>
        <v>2024 Validation</v>
      </c>
      <c r="T153" s="95" t="s">
        <v>33</v>
      </c>
      <c r="U153" s="86" t="s">
        <v>10</v>
      </c>
      <c r="V153" s="86" t="s">
        <v>84</v>
      </c>
      <c r="W153" s="87">
        <f>INDEX(rngCarbonTaxDeterministic,MATCH($C153,'Commodity inputs and calcs'!$U$33:$U$100,0),MATCH($T153,'Commodity inputs and calcs'!$W$32:$Y$32,0))</f>
        <v>0.1</v>
      </c>
      <c r="X153" s="87"/>
      <c r="Y153" s="86" t="s">
        <v>82</v>
      </c>
      <c r="Z153" s="88">
        <v>1</v>
      </c>
      <c r="AA153" s="137">
        <f t="shared" si="20"/>
        <v>43282</v>
      </c>
      <c r="AB153" s="137"/>
      <c r="AC153" s="86" t="s">
        <v>24</v>
      </c>
      <c r="AD153" s="86" t="s">
        <v>113</v>
      </c>
      <c r="AE153" s="86"/>
      <c r="AF153" s="89" t="str">
        <f t="shared" si="3"/>
        <v>2024 Validation</v>
      </c>
    </row>
    <row r="154" spans="1:32" x14ac:dyDescent="0.6">
      <c r="A154" s="82" t="str">
        <f>'Fuel adder inputs and calcs'!C151</f>
        <v>Gas</v>
      </c>
      <c r="B154" s="82" t="str">
        <f>'Fuel adder inputs and calcs'!D151</f>
        <v>ROI</v>
      </c>
      <c r="C154" s="82" t="str">
        <f>'Fuel adder inputs and calcs'!E151&amp;'Fuel adder inputs and calcs'!F151</f>
        <v>2018Q4</v>
      </c>
      <c r="D154" s="82" t="str">
        <f>B154&amp;IF(B154="",""," ")&amp;INDEX('Fixed inputs'!$D$93:$D$97,MATCH(A154,rngFuels,0))</f>
        <v>ROI Gas</v>
      </c>
      <c r="E154" s="59"/>
      <c r="F154" s="130"/>
      <c r="G154" s="86" t="str">
        <f t="shared" ref="G154:G174" si="21">D154</f>
        <v>ROI Gas</v>
      </c>
      <c r="H154" s="86" t="s">
        <v>22</v>
      </c>
      <c r="I154" s="87">
        <f ca="1">INDEX(rngFuelPricesDeterministic,MATCH($C154,'Commodity inputs and calcs'!$N$33:$N$100,0),MATCH($A154,'Commodity inputs and calcs'!$O$32:$S$32,0))+'Fuel adder inputs and calcs'!Q151</f>
        <v>9.5985152869760864</v>
      </c>
      <c r="J154" s="87"/>
      <c r="K154" s="86" t="s">
        <v>23</v>
      </c>
      <c r="L154" s="88">
        <v>1</v>
      </c>
      <c r="M154" s="137">
        <f>INDEX('Fixed inputs'!$G$8:$G$75,MATCH(C154,'Fixed inputs'!$D$8:$D$75,0))</f>
        <v>43374</v>
      </c>
      <c r="N154" s="137"/>
      <c r="O154" s="86" t="s">
        <v>24</v>
      </c>
      <c r="P154" s="86" t="s">
        <v>113</v>
      </c>
      <c r="Q154" s="86"/>
      <c r="R154" s="89" t="str">
        <f t="shared" si="2"/>
        <v>2024 Validation</v>
      </c>
      <c r="T154" s="95" t="s">
        <v>33</v>
      </c>
      <c r="U154" s="86" t="s">
        <v>10</v>
      </c>
      <c r="V154" s="86" t="s">
        <v>84</v>
      </c>
      <c r="W154" s="87">
        <f>INDEX(rngCarbonTaxDeterministic,MATCH($C154,'Commodity inputs and calcs'!$U$33:$U$100,0),MATCH($T154,'Commodity inputs and calcs'!$W$32:$Y$32,0))</f>
        <v>0.1</v>
      </c>
      <c r="X154" s="87"/>
      <c r="Y154" s="86" t="s">
        <v>82</v>
      </c>
      <c r="Z154" s="88">
        <v>1</v>
      </c>
      <c r="AA154" s="137">
        <f t="shared" si="20"/>
        <v>43374</v>
      </c>
      <c r="AB154" s="137"/>
      <c r="AC154" s="86" t="s">
        <v>24</v>
      </c>
      <c r="AD154" s="86" t="s">
        <v>113</v>
      </c>
      <c r="AE154" s="86"/>
      <c r="AF154" s="89" t="str">
        <f t="shared" si="3"/>
        <v>2024 Validation</v>
      </c>
    </row>
    <row r="155" spans="1:32" x14ac:dyDescent="0.6">
      <c r="A155" s="82" t="str">
        <f>'Fuel adder inputs and calcs'!C152</f>
        <v>Gas</v>
      </c>
      <c r="B155" s="82" t="str">
        <f>'Fuel adder inputs and calcs'!D152</f>
        <v>ROI</v>
      </c>
      <c r="C155" s="82" t="str">
        <f>'Fuel adder inputs and calcs'!E152&amp;'Fuel adder inputs and calcs'!F152</f>
        <v>2019Q1</v>
      </c>
      <c r="D155" s="82" t="str">
        <f>B155&amp;IF(B155="",""," ")&amp;INDEX('Fixed inputs'!$D$93:$D$97,MATCH(A155,rngFuels,0))</f>
        <v>ROI Gas</v>
      </c>
      <c r="E155" s="59"/>
      <c r="F155" s="130"/>
      <c r="G155" s="86" t="str">
        <f t="shared" si="21"/>
        <v>ROI Gas</v>
      </c>
      <c r="H155" s="86" t="s">
        <v>22</v>
      </c>
      <c r="I155" s="87">
        <f ca="1">INDEX(rngFuelPricesDeterministic,MATCH($C155,'Commodity inputs and calcs'!$N$33:$N$100,0),MATCH($A155,'Commodity inputs and calcs'!$O$32:$S$32,0))+'Fuel adder inputs and calcs'!Q152</f>
        <v>14.445888810657586</v>
      </c>
      <c r="J155" s="87"/>
      <c r="K155" s="86" t="s">
        <v>23</v>
      </c>
      <c r="L155" s="88">
        <v>1</v>
      </c>
      <c r="M155" s="137">
        <f>INDEX('Fixed inputs'!$G$8:$G$75,MATCH(C155,'Fixed inputs'!$D$8:$D$75,0))</f>
        <v>43466</v>
      </c>
      <c r="N155" s="137"/>
      <c r="O155" s="86" t="s">
        <v>24</v>
      </c>
      <c r="P155" s="86" t="s">
        <v>113</v>
      </c>
      <c r="Q155" s="86"/>
      <c r="R155" s="89" t="str">
        <f t="shared" si="2"/>
        <v>2024 Validation</v>
      </c>
      <c r="T155" s="95" t="s">
        <v>33</v>
      </c>
      <c r="U155" s="86" t="s">
        <v>10</v>
      </c>
      <c r="V155" s="86" t="s">
        <v>84</v>
      </c>
      <c r="W155" s="87">
        <f>INDEX(rngCarbonTaxDeterministic,MATCH($C155,'Commodity inputs and calcs'!$U$33:$U$100,0),MATCH($T155,'Commodity inputs and calcs'!$W$32:$Y$32,0))</f>
        <v>0.1</v>
      </c>
      <c r="X155" s="87"/>
      <c r="Y155" s="86" t="s">
        <v>82</v>
      </c>
      <c r="Z155" s="88">
        <v>1</v>
      </c>
      <c r="AA155" s="137">
        <f t="shared" si="20"/>
        <v>43466</v>
      </c>
      <c r="AB155" s="137"/>
      <c r="AC155" s="86" t="s">
        <v>24</v>
      </c>
      <c r="AD155" s="86" t="s">
        <v>113</v>
      </c>
      <c r="AE155" s="86"/>
      <c r="AF155" s="89" t="str">
        <f t="shared" si="3"/>
        <v>2024 Validation</v>
      </c>
    </row>
    <row r="156" spans="1:32" x14ac:dyDescent="0.6">
      <c r="A156" s="82" t="str">
        <f>'Fuel adder inputs and calcs'!C153</f>
        <v>Gas</v>
      </c>
      <c r="B156" s="82" t="str">
        <f>'Fuel adder inputs and calcs'!D153</f>
        <v>ROI</v>
      </c>
      <c r="C156" s="82" t="str">
        <f>'Fuel adder inputs and calcs'!E153&amp;'Fuel adder inputs and calcs'!F153</f>
        <v>2019Q2</v>
      </c>
      <c r="D156" s="82" t="str">
        <f>B156&amp;IF(B156="",""," ")&amp;INDEX('Fixed inputs'!$D$93:$D$97,MATCH(A156,rngFuels,0))</f>
        <v>ROI Gas</v>
      </c>
      <c r="E156" s="59"/>
      <c r="F156" s="130"/>
      <c r="G156" s="86" t="str">
        <f t="shared" si="21"/>
        <v>ROI Gas</v>
      </c>
      <c r="H156" s="86" t="s">
        <v>22</v>
      </c>
      <c r="I156" s="87">
        <f ca="1">INDEX(rngFuelPricesDeterministic,MATCH($C156,'Commodity inputs and calcs'!$N$33:$N$100,0),MATCH($A156,'Commodity inputs and calcs'!$O$32:$S$32,0))+'Fuel adder inputs and calcs'!Q153</f>
        <v>8.8823246455886817</v>
      </c>
      <c r="J156" s="87"/>
      <c r="K156" s="86" t="s">
        <v>23</v>
      </c>
      <c r="L156" s="88">
        <v>1</v>
      </c>
      <c r="M156" s="137">
        <f>INDEX('Fixed inputs'!$G$8:$G$75,MATCH(C156,'Fixed inputs'!$D$8:$D$75,0))</f>
        <v>43556</v>
      </c>
      <c r="N156" s="137"/>
      <c r="O156" s="86" t="s">
        <v>24</v>
      </c>
      <c r="P156" s="86" t="s">
        <v>113</v>
      </c>
      <c r="Q156" s="86"/>
      <c r="R156" s="89" t="str">
        <f t="shared" si="2"/>
        <v>2024 Validation</v>
      </c>
      <c r="T156" s="95" t="s">
        <v>33</v>
      </c>
      <c r="U156" s="86" t="s">
        <v>10</v>
      </c>
      <c r="V156" s="86" t="s">
        <v>84</v>
      </c>
      <c r="W156" s="87">
        <f>INDEX(rngCarbonTaxDeterministic,MATCH($C156,'Commodity inputs and calcs'!$U$33:$U$100,0),MATCH($T156,'Commodity inputs and calcs'!$W$32:$Y$32,0))</f>
        <v>0.1</v>
      </c>
      <c r="X156" s="87"/>
      <c r="Y156" s="86" t="s">
        <v>82</v>
      </c>
      <c r="Z156" s="88">
        <v>1</v>
      </c>
      <c r="AA156" s="137">
        <f t="shared" si="20"/>
        <v>43556</v>
      </c>
      <c r="AB156" s="137"/>
      <c r="AC156" s="86" t="s">
        <v>24</v>
      </c>
      <c r="AD156" s="86" t="s">
        <v>113</v>
      </c>
      <c r="AE156" s="86"/>
      <c r="AF156" s="89" t="str">
        <f t="shared" si="3"/>
        <v>2024 Validation</v>
      </c>
    </row>
    <row r="157" spans="1:32" x14ac:dyDescent="0.6">
      <c r="A157" s="82" t="str">
        <f>'Fuel adder inputs and calcs'!C154</f>
        <v>Gas</v>
      </c>
      <c r="B157" s="82" t="str">
        <f>'Fuel adder inputs and calcs'!D154</f>
        <v>ROI</v>
      </c>
      <c r="C157" s="82" t="str">
        <f>'Fuel adder inputs and calcs'!E154&amp;'Fuel adder inputs and calcs'!F154</f>
        <v>2019Q3</v>
      </c>
      <c r="D157" s="82" t="str">
        <f>B157&amp;IF(B157="",""," ")&amp;INDEX('Fixed inputs'!$D$93:$D$97,MATCH(A157,rngFuels,0))</f>
        <v>ROI Gas</v>
      </c>
      <c r="E157" s="59"/>
      <c r="F157" s="130"/>
      <c r="G157" s="86" t="str">
        <f t="shared" si="21"/>
        <v>ROI Gas</v>
      </c>
      <c r="H157" s="86" t="s">
        <v>22</v>
      </c>
      <c r="I157" s="87">
        <f ca="1">INDEX(rngFuelPricesDeterministic,MATCH($C157,'Commodity inputs and calcs'!$N$33:$N$100,0),MATCH($A157,'Commodity inputs and calcs'!$O$32:$S$32,0))+'Fuel adder inputs and calcs'!Q154</f>
        <v>8.6034515777474656</v>
      </c>
      <c r="J157" s="87"/>
      <c r="K157" s="86" t="s">
        <v>23</v>
      </c>
      <c r="L157" s="88">
        <v>1</v>
      </c>
      <c r="M157" s="137">
        <f>INDEX('Fixed inputs'!$G$8:$G$75,MATCH(C157,'Fixed inputs'!$D$8:$D$75,0))</f>
        <v>43647</v>
      </c>
      <c r="N157" s="137"/>
      <c r="O157" s="86" t="s">
        <v>24</v>
      </c>
      <c r="P157" s="86" t="s">
        <v>113</v>
      </c>
      <c r="Q157" s="86"/>
      <c r="R157" s="89" t="str">
        <f t="shared" si="2"/>
        <v>2024 Validation</v>
      </c>
      <c r="T157" s="95" t="s">
        <v>33</v>
      </c>
      <c r="U157" s="86" t="s">
        <v>10</v>
      </c>
      <c r="V157" s="86" t="s">
        <v>84</v>
      </c>
      <c r="W157" s="87">
        <f>INDEX(rngCarbonTaxDeterministic,MATCH($C157,'Commodity inputs and calcs'!$U$33:$U$100,0),MATCH($T157,'Commodity inputs and calcs'!$W$32:$Y$32,0))</f>
        <v>0.1</v>
      </c>
      <c r="X157" s="87"/>
      <c r="Y157" s="86" t="s">
        <v>82</v>
      </c>
      <c r="Z157" s="88">
        <v>1</v>
      </c>
      <c r="AA157" s="137">
        <f t="shared" si="20"/>
        <v>43647</v>
      </c>
      <c r="AB157" s="137"/>
      <c r="AC157" s="86" t="s">
        <v>24</v>
      </c>
      <c r="AD157" s="86" t="s">
        <v>113</v>
      </c>
      <c r="AE157" s="86"/>
      <c r="AF157" s="89" t="str">
        <f t="shared" si="3"/>
        <v>2024 Validation</v>
      </c>
    </row>
    <row r="158" spans="1:32" x14ac:dyDescent="0.6">
      <c r="A158" s="82" t="str">
        <f>'Fuel adder inputs and calcs'!C155</f>
        <v>Gas</v>
      </c>
      <c r="B158" s="82" t="str">
        <f>'Fuel adder inputs and calcs'!D155</f>
        <v>ROI</v>
      </c>
      <c r="C158" s="82" t="str">
        <f>'Fuel adder inputs and calcs'!E155&amp;'Fuel adder inputs and calcs'!F155</f>
        <v>2019Q4</v>
      </c>
      <c r="D158" s="82" t="str">
        <f>B158&amp;IF(B158="",""," ")&amp;INDEX('Fixed inputs'!$D$93:$D$97,MATCH(A158,rngFuels,0))</f>
        <v>ROI Gas</v>
      </c>
      <c r="E158" s="59"/>
      <c r="F158" s="130"/>
      <c r="G158" s="86" t="str">
        <f t="shared" si="21"/>
        <v>ROI Gas</v>
      </c>
      <c r="H158" s="86" t="s">
        <v>22</v>
      </c>
      <c r="I158" s="87">
        <f ca="1">INDEX(rngFuelPricesDeterministic,MATCH($C158,'Commodity inputs and calcs'!$N$33:$N$100,0),MATCH($A158,'Commodity inputs and calcs'!$O$32:$S$32,0))+'Fuel adder inputs and calcs'!Q155</f>
        <v>9.5985152869760864</v>
      </c>
      <c r="J158" s="87"/>
      <c r="K158" s="86" t="s">
        <v>23</v>
      </c>
      <c r="L158" s="88">
        <v>1</v>
      </c>
      <c r="M158" s="137">
        <f>INDEX('Fixed inputs'!$G$8:$G$75,MATCH(C158,'Fixed inputs'!$D$8:$D$75,0))</f>
        <v>43739</v>
      </c>
      <c r="N158" s="137"/>
      <c r="O158" s="86" t="s">
        <v>24</v>
      </c>
      <c r="P158" s="86" t="s">
        <v>113</v>
      </c>
      <c r="Q158" s="86"/>
      <c r="R158" s="89" t="str">
        <f t="shared" si="2"/>
        <v>2024 Validation</v>
      </c>
      <c r="T158" s="95" t="s">
        <v>33</v>
      </c>
      <c r="U158" s="86" t="s">
        <v>10</v>
      </c>
      <c r="V158" s="86" t="s">
        <v>84</v>
      </c>
      <c r="W158" s="87">
        <f>INDEX(rngCarbonTaxDeterministic,MATCH($C158,'Commodity inputs and calcs'!$U$33:$U$100,0),MATCH($T158,'Commodity inputs and calcs'!$W$32:$Y$32,0))</f>
        <v>0.1</v>
      </c>
      <c r="X158" s="87"/>
      <c r="Y158" s="86" t="s">
        <v>82</v>
      </c>
      <c r="Z158" s="88">
        <v>1</v>
      </c>
      <c r="AA158" s="137">
        <f t="shared" si="20"/>
        <v>43739</v>
      </c>
      <c r="AB158" s="137"/>
      <c r="AC158" s="86" t="s">
        <v>24</v>
      </c>
      <c r="AD158" s="86" t="s">
        <v>113</v>
      </c>
      <c r="AE158" s="86"/>
      <c r="AF158" s="89" t="str">
        <f t="shared" si="3"/>
        <v>2024 Validation</v>
      </c>
    </row>
    <row r="159" spans="1:32" x14ac:dyDescent="0.6">
      <c r="A159" s="82" t="str">
        <f>'Fuel adder inputs and calcs'!C156</f>
        <v>Gas</v>
      </c>
      <c r="B159" s="82" t="str">
        <f>'Fuel adder inputs and calcs'!D156</f>
        <v>ROI</v>
      </c>
      <c r="C159" s="82" t="str">
        <f>'Fuel adder inputs and calcs'!E156&amp;'Fuel adder inputs and calcs'!F156</f>
        <v>2020Q1</v>
      </c>
      <c r="D159" s="82" t="str">
        <f>B159&amp;IF(B159="",""," ")&amp;INDEX('Fixed inputs'!$D$93:$D$97,MATCH(A159,rngFuels,0))</f>
        <v>ROI Gas</v>
      </c>
      <c r="E159" s="59"/>
      <c r="F159" s="130"/>
      <c r="G159" s="86" t="str">
        <f t="shared" si="21"/>
        <v>ROI Gas</v>
      </c>
      <c r="H159" s="86" t="s">
        <v>22</v>
      </c>
      <c r="I159" s="87">
        <f ca="1">INDEX(rngFuelPricesDeterministic,MATCH($C159,'Commodity inputs and calcs'!$N$33:$N$100,0),MATCH($A159,'Commodity inputs and calcs'!$O$32:$S$32,0))+'Fuel adder inputs and calcs'!Q156</f>
        <v>14.445888810657586</v>
      </c>
      <c r="J159" s="87"/>
      <c r="K159" s="86" t="s">
        <v>23</v>
      </c>
      <c r="L159" s="88">
        <v>1</v>
      </c>
      <c r="M159" s="137">
        <f>INDEX('Fixed inputs'!$G$8:$G$75,MATCH(C159,'Fixed inputs'!$D$8:$D$75,0))</f>
        <v>43831</v>
      </c>
      <c r="N159" s="137"/>
      <c r="O159" s="86" t="s">
        <v>24</v>
      </c>
      <c r="P159" s="86" t="s">
        <v>113</v>
      </c>
      <c r="Q159" s="86"/>
      <c r="R159" s="89" t="str">
        <f t="shared" si="2"/>
        <v>2024 Validation</v>
      </c>
      <c r="T159" s="95" t="s">
        <v>33</v>
      </c>
      <c r="U159" s="86" t="s">
        <v>10</v>
      </c>
      <c r="V159" s="86" t="s">
        <v>84</v>
      </c>
      <c r="W159" s="87">
        <f>INDEX(rngCarbonTaxDeterministic,MATCH($C159,'Commodity inputs and calcs'!$U$33:$U$100,0),MATCH($T159,'Commodity inputs and calcs'!$W$32:$Y$32,0))</f>
        <v>0.1</v>
      </c>
      <c r="X159" s="87"/>
      <c r="Y159" s="86" t="s">
        <v>82</v>
      </c>
      <c r="Z159" s="88">
        <v>1</v>
      </c>
      <c r="AA159" s="137">
        <f t="shared" si="20"/>
        <v>43831</v>
      </c>
      <c r="AB159" s="137"/>
      <c r="AC159" s="86" t="s">
        <v>24</v>
      </c>
      <c r="AD159" s="86" t="s">
        <v>113</v>
      </c>
      <c r="AE159" s="86"/>
      <c r="AF159" s="89" t="str">
        <f t="shared" si="3"/>
        <v>2024 Validation</v>
      </c>
    </row>
    <row r="160" spans="1:32" x14ac:dyDescent="0.6">
      <c r="A160" s="82" t="str">
        <f>'Fuel adder inputs and calcs'!C157</f>
        <v>Gas</v>
      </c>
      <c r="B160" s="82" t="str">
        <f>'Fuel adder inputs and calcs'!D157</f>
        <v>ROI</v>
      </c>
      <c r="C160" s="82" t="str">
        <f>'Fuel adder inputs and calcs'!E157&amp;'Fuel adder inputs and calcs'!F157</f>
        <v>2020Q2</v>
      </c>
      <c r="D160" s="82" t="str">
        <f>B160&amp;IF(B160="",""," ")&amp;INDEX('Fixed inputs'!$D$93:$D$97,MATCH(A160,rngFuels,0))</f>
        <v>ROI Gas</v>
      </c>
      <c r="E160" s="59"/>
      <c r="F160" s="130"/>
      <c r="G160" s="86" t="str">
        <f t="shared" si="21"/>
        <v>ROI Gas</v>
      </c>
      <c r="H160" s="86" t="s">
        <v>22</v>
      </c>
      <c r="I160" s="87">
        <f ca="1">INDEX(rngFuelPricesDeterministic,MATCH($C160,'Commodity inputs and calcs'!$N$33:$N$100,0),MATCH($A160,'Commodity inputs and calcs'!$O$32:$S$32,0))+'Fuel adder inputs and calcs'!Q157</f>
        <v>8.8823246455886817</v>
      </c>
      <c r="J160" s="87"/>
      <c r="K160" s="86" t="s">
        <v>23</v>
      </c>
      <c r="L160" s="88">
        <v>1</v>
      </c>
      <c r="M160" s="137">
        <f>INDEX('Fixed inputs'!$G$8:$G$75,MATCH(C160,'Fixed inputs'!$D$8:$D$75,0))</f>
        <v>43922</v>
      </c>
      <c r="N160" s="137"/>
      <c r="O160" s="86" t="s">
        <v>24</v>
      </c>
      <c r="P160" s="86" t="s">
        <v>113</v>
      </c>
      <c r="Q160" s="86"/>
      <c r="R160" s="89" t="str">
        <f t="shared" si="2"/>
        <v>2024 Validation</v>
      </c>
      <c r="T160" s="95" t="s">
        <v>33</v>
      </c>
      <c r="U160" s="86" t="s">
        <v>10</v>
      </c>
      <c r="V160" s="86" t="s">
        <v>84</v>
      </c>
      <c r="W160" s="87">
        <f>INDEX(rngCarbonTaxDeterministic,MATCH($C160,'Commodity inputs and calcs'!$U$33:$U$100,0),MATCH($T160,'Commodity inputs and calcs'!$W$32:$Y$32,0))</f>
        <v>0.1</v>
      </c>
      <c r="X160" s="87"/>
      <c r="Y160" s="86" t="s">
        <v>82</v>
      </c>
      <c r="Z160" s="88">
        <v>1</v>
      </c>
      <c r="AA160" s="137">
        <f t="shared" si="20"/>
        <v>43922</v>
      </c>
      <c r="AB160" s="137"/>
      <c r="AC160" s="86" t="s">
        <v>24</v>
      </c>
      <c r="AD160" s="86" t="s">
        <v>113</v>
      </c>
      <c r="AE160" s="86"/>
      <c r="AF160" s="89" t="str">
        <f t="shared" si="3"/>
        <v>2024 Validation</v>
      </c>
    </row>
    <row r="161" spans="1:32" x14ac:dyDescent="0.6">
      <c r="A161" s="82" t="str">
        <f>'Fuel adder inputs and calcs'!C158</f>
        <v>Gas</v>
      </c>
      <c r="B161" s="82" t="str">
        <f>'Fuel adder inputs and calcs'!D158</f>
        <v>ROI</v>
      </c>
      <c r="C161" s="82" t="str">
        <f>'Fuel adder inputs and calcs'!E158&amp;'Fuel adder inputs and calcs'!F158</f>
        <v>2020Q3</v>
      </c>
      <c r="D161" s="82" t="str">
        <f>B161&amp;IF(B161="",""," ")&amp;INDEX('Fixed inputs'!$D$93:$D$97,MATCH(A161,rngFuels,0))</f>
        <v>ROI Gas</v>
      </c>
      <c r="E161" s="59"/>
      <c r="F161" s="130"/>
      <c r="G161" s="86" t="str">
        <f t="shared" si="21"/>
        <v>ROI Gas</v>
      </c>
      <c r="H161" s="86" t="s">
        <v>22</v>
      </c>
      <c r="I161" s="87">
        <f ca="1">INDEX(rngFuelPricesDeterministic,MATCH($C161,'Commodity inputs and calcs'!$N$33:$N$100,0),MATCH($A161,'Commodity inputs and calcs'!$O$32:$S$32,0))+'Fuel adder inputs and calcs'!Q158</f>
        <v>8.6034515777474656</v>
      </c>
      <c r="J161" s="87"/>
      <c r="K161" s="86" t="s">
        <v>23</v>
      </c>
      <c r="L161" s="88">
        <v>1</v>
      </c>
      <c r="M161" s="137">
        <f>INDEX('Fixed inputs'!$G$8:$G$75,MATCH(C161,'Fixed inputs'!$D$8:$D$75,0))</f>
        <v>44013</v>
      </c>
      <c r="N161" s="137"/>
      <c r="O161" s="86" t="s">
        <v>24</v>
      </c>
      <c r="P161" s="86" t="s">
        <v>113</v>
      </c>
      <c r="Q161" s="86"/>
      <c r="R161" s="89" t="str">
        <f t="shared" si="2"/>
        <v>2024 Validation</v>
      </c>
      <c r="T161" s="95" t="s">
        <v>33</v>
      </c>
      <c r="U161" s="86" t="s">
        <v>10</v>
      </c>
      <c r="V161" s="86" t="s">
        <v>84</v>
      </c>
      <c r="W161" s="87">
        <f>INDEX(rngCarbonTaxDeterministic,MATCH($C161,'Commodity inputs and calcs'!$U$33:$U$100,0),MATCH($T161,'Commodity inputs and calcs'!$W$32:$Y$32,0))</f>
        <v>0.1</v>
      </c>
      <c r="X161" s="87"/>
      <c r="Y161" s="86" t="s">
        <v>82</v>
      </c>
      <c r="Z161" s="88">
        <v>1</v>
      </c>
      <c r="AA161" s="137">
        <f t="shared" si="20"/>
        <v>44013</v>
      </c>
      <c r="AB161" s="137"/>
      <c r="AC161" s="86" t="s">
        <v>24</v>
      </c>
      <c r="AD161" s="86" t="s">
        <v>113</v>
      </c>
      <c r="AE161" s="86"/>
      <c r="AF161" s="89" t="str">
        <f t="shared" si="3"/>
        <v>2024 Validation</v>
      </c>
    </row>
    <row r="162" spans="1:32" x14ac:dyDescent="0.6">
      <c r="A162" s="82" t="str">
        <f>'Fuel adder inputs and calcs'!C159</f>
        <v>Gas</v>
      </c>
      <c r="B162" s="82" t="str">
        <f>'Fuel adder inputs and calcs'!D159</f>
        <v>ROI</v>
      </c>
      <c r="C162" s="82" t="str">
        <f>'Fuel adder inputs and calcs'!E159&amp;'Fuel adder inputs and calcs'!F159</f>
        <v>2020Q4</v>
      </c>
      <c r="D162" s="82" t="str">
        <f>B162&amp;IF(B162="",""," ")&amp;INDEX('Fixed inputs'!$D$93:$D$97,MATCH(A162,rngFuels,0))</f>
        <v>ROI Gas</v>
      </c>
      <c r="E162" s="59"/>
      <c r="F162" s="130"/>
      <c r="G162" s="86" t="str">
        <f t="shared" si="21"/>
        <v>ROI Gas</v>
      </c>
      <c r="H162" s="86" t="s">
        <v>22</v>
      </c>
      <c r="I162" s="87">
        <f ca="1">INDEX(rngFuelPricesDeterministic,MATCH($C162,'Commodity inputs and calcs'!$N$33:$N$100,0),MATCH($A162,'Commodity inputs and calcs'!$O$32:$S$32,0))+'Fuel adder inputs and calcs'!Q159</f>
        <v>9.5985152869760864</v>
      </c>
      <c r="J162" s="87"/>
      <c r="K162" s="86" t="s">
        <v>23</v>
      </c>
      <c r="L162" s="88">
        <v>1</v>
      </c>
      <c r="M162" s="137">
        <f>INDEX('Fixed inputs'!$G$8:$G$75,MATCH(C162,'Fixed inputs'!$D$8:$D$75,0))</f>
        <v>44105</v>
      </c>
      <c r="N162" s="137"/>
      <c r="O162" s="86" t="s">
        <v>24</v>
      </c>
      <c r="P162" s="86" t="s">
        <v>113</v>
      </c>
      <c r="Q162" s="86"/>
      <c r="R162" s="89" t="str">
        <f t="shared" si="2"/>
        <v>2024 Validation</v>
      </c>
      <c r="T162" s="95" t="s">
        <v>33</v>
      </c>
      <c r="U162" s="86" t="s">
        <v>10</v>
      </c>
      <c r="V162" s="86" t="s">
        <v>84</v>
      </c>
      <c r="W162" s="87">
        <f>INDEX(rngCarbonTaxDeterministic,MATCH($C162,'Commodity inputs and calcs'!$U$33:$U$100,0),MATCH($T162,'Commodity inputs and calcs'!$W$32:$Y$32,0))</f>
        <v>0.1</v>
      </c>
      <c r="X162" s="87"/>
      <c r="Y162" s="86" t="s">
        <v>82</v>
      </c>
      <c r="Z162" s="88">
        <v>1</v>
      </c>
      <c r="AA162" s="137">
        <f t="shared" si="20"/>
        <v>44105</v>
      </c>
      <c r="AB162" s="137"/>
      <c r="AC162" s="86" t="s">
        <v>24</v>
      </c>
      <c r="AD162" s="86" t="s">
        <v>113</v>
      </c>
      <c r="AE162" s="86"/>
      <c r="AF162" s="89" t="str">
        <f t="shared" si="3"/>
        <v>2024 Validation</v>
      </c>
    </row>
    <row r="163" spans="1:32" x14ac:dyDescent="0.6">
      <c r="A163" s="82" t="str">
        <f>'Fuel adder inputs and calcs'!C160</f>
        <v>Gas</v>
      </c>
      <c r="B163" s="82" t="str">
        <f>'Fuel adder inputs and calcs'!D160</f>
        <v>ROI</v>
      </c>
      <c r="C163" s="82" t="str">
        <f>'Fuel adder inputs and calcs'!E160&amp;'Fuel adder inputs and calcs'!F160</f>
        <v>2021Q1</v>
      </c>
      <c r="D163" s="82" t="str">
        <f>B163&amp;IF(B163="",""," ")&amp;INDEX('Fixed inputs'!$D$93:$D$97,MATCH(A163,rngFuels,0))</f>
        <v>ROI Gas</v>
      </c>
      <c r="E163" s="59"/>
      <c r="F163" s="130"/>
      <c r="G163" s="86" t="str">
        <f t="shared" si="21"/>
        <v>ROI Gas</v>
      </c>
      <c r="H163" s="86" t="s">
        <v>22</v>
      </c>
      <c r="I163" s="87">
        <f ca="1">INDEX(rngFuelPricesDeterministic,MATCH($C163,'Commodity inputs and calcs'!$N$33:$N$100,0),MATCH($A163,'Commodity inputs and calcs'!$O$32:$S$32,0))+'Fuel adder inputs and calcs'!Q160</f>
        <v>14.445888810657586</v>
      </c>
      <c r="J163" s="87"/>
      <c r="K163" s="86" t="s">
        <v>23</v>
      </c>
      <c r="L163" s="88">
        <v>1</v>
      </c>
      <c r="M163" s="137">
        <f>INDEX('Fixed inputs'!$G$8:$G$75,MATCH(C163,'Fixed inputs'!$D$8:$D$75,0))</f>
        <v>44197</v>
      </c>
      <c r="N163" s="137"/>
      <c r="O163" s="86" t="s">
        <v>24</v>
      </c>
      <c r="P163" s="86" t="s">
        <v>113</v>
      </c>
      <c r="Q163" s="86"/>
      <c r="R163" s="89" t="str">
        <f t="shared" si="2"/>
        <v>2024 Validation</v>
      </c>
      <c r="T163" s="95" t="s">
        <v>33</v>
      </c>
      <c r="U163" s="86" t="s">
        <v>10</v>
      </c>
      <c r="V163" s="86" t="s">
        <v>84</v>
      </c>
      <c r="W163" s="87">
        <f>INDEX(rngCarbonTaxDeterministic,MATCH($C163,'Commodity inputs and calcs'!$U$33:$U$100,0),MATCH($T163,'Commodity inputs and calcs'!$W$32:$Y$32,0))</f>
        <v>0.1</v>
      </c>
      <c r="X163" s="87"/>
      <c r="Y163" s="86" t="s">
        <v>82</v>
      </c>
      <c r="Z163" s="88">
        <v>1</v>
      </c>
      <c r="AA163" s="137">
        <f t="shared" si="20"/>
        <v>44197</v>
      </c>
      <c r="AB163" s="137"/>
      <c r="AC163" s="86" t="s">
        <v>24</v>
      </c>
      <c r="AD163" s="86" t="s">
        <v>113</v>
      </c>
      <c r="AE163" s="86"/>
      <c r="AF163" s="89" t="str">
        <f t="shared" si="3"/>
        <v>2024 Validation</v>
      </c>
    </row>
    <row r="164" spans="1:32" x14ac:dyDescent="0.6">
      <c r="A164" s="82" t="str">
        <f>'Fuel adder inputs and calcs'!C161</f>
        <v>Gas</v>
      </c>
      <c r="B164" s="82" t="str">
        <f>'Fuel adder inputs and calcs'!D161</f>
        <v>ROI</v>
      </c>
      <c r="C164" s="82" t="str">
        <f>'Fuel adder inputs and calcs'!E161&amp;'Fuel adder inputs and calcs'!F161</f>
        <v>2021Q2</v>
      </c>
      <c r="D164" s="82" t="str">
        <f>B164&amp;IF(B164="",""," ")&amp;INDEX('Fixed inputs'!$D$93:$D$97,MATCH(A164,rngFuels,0))</f>
        <v>ROI Gas</v>
      </c>
      <c r="E164" s="59"/>
      <c r="F164" s="130"/>
      <c r="G164" s="86" t="str">
        <f t="shared" si="21"/>
        <v>ROI Gas</v>
      </c>
      <c r="H164" s="86" t="s">
        <v>22</v>
      </c>
      <c r="I164" s="87">
        <f ca="1">INDEX(rngFuelPricesDeterministic,MATCH($C164,'Commodity inputs and calcs'!$N$33:$N$100,0),MATCH($A164,'Commodity inputs and calcs'!$O$32:$S$32,0))+'Fuel adder inputs and calcs'!Q161</f>
        <v>8.8823246455886817</v>
      </c>
      <c r="J164" s="87"/>
      <c r="K164" s="86" t="s">
        <v>23</v>
      </c>
      <c r="L164" s="88">
        <v>1</v>
      </c>
      <c r="M164" s="137">
        <f>INDEX('Fixed inputs'!$G$8:$G$75,MATCH(C164,'Fixed inputs'!$D$8:$D$75,0))</f>
        <v>44287</v>
      </c>
      <c r="N164" s="137"/>
      <c r="O164" s="86" t="s">
        <v>24</v>
      </c>
      <c r="P164" s="86" t="s">
        <v>113</v>
      </c>
      <c r="Q164" s="86"/>
      <c r="R164" s="89" t="str">
        <f t="shared" si="2"/>
        <v>2024 Validation</v>
      </c>
      <c r="T164" s="95" t="s">
        <v>33</v>
      </c>
      <c r="U164" s="86" t="s">
        <v>10</v>
      </c>
      <c r="V164" s="86" t="s">
        <v>84</v>
      </c>
      <c r="W164" s="87">
        <f>INDEX(rngCarbonTaxDeterministic,MATCH($C164,'Commodity inputs and calcs'!$U$33:$U$100,0),MATCH($T164,'Commodity inputs and calcs'!$W$32:$Y$32,0))</f>
        <v>0.1</v>
      </c>
      <c r="X164" s="87"/>
      <c r="Y164" s="86" t="s">
        <v>82</v>
      </c>
      <c r="Z164" s="88">
        <v>1</v>
      </c>
      <c r="AA164" s="137">
        <f t="shared" si="20"/>
        <v>44287</v>
      </c>
      <c r="AB164" s="137"/>
      <c r="AC164" s="86" t="s">
        <v>24</v>
      </c>
      <c r="AD164" s="86" t="s">
        <v>113</v>
      </c>
      <c r="AE164" s="86"/>
      <c r="AF164" s="89" t="str">
        <f t="shared" si="3"/>
        <v>2024 Validation</v>
      </c>
    </row>
    <row r="165" spans="1:32" x14ac:dyDescent="0.6">
      <c r="A165" s="82" t="str">
        <f>'Fuel adder inputs and calcs'!C162</f>
        <v>Gas</v>
      </c>
      <c r="B165" s="82" t="str">
        <f>'Fuel adder inputs and calcs'!D162</f>
        <v>ROI</v>
      </c>
      <c r="C165" s="82" t="str">
        <f>'Fuel adder inputs and calcs'!E162&amp;'Fuel adder inputs and calcs'!F162</f>
        <v>2021Q3</v>
      </c>
      <c r="D165" s="82" t="str">
        <f>B165&amp;IF(B165="",""," ")&amp;INDEX('Fixed inputs'!$D$93:$D$97,MATCH(A165,rngFuels,0))</f>
        <v>ROI Gas</v>
      </c>
      <c r="E165" s="59"/>
      <c r="F165" s="130"/>
      <c r="G165" s="86" t="str">
        <f t="shared" si="21"/>
        <v>ROI Gas</v>
      </c>
      <c r="H165" s="86" t="s">
        <v>22</v>
      </c>
      <c r="I165" s="87">
        <f ca="1">INDEX(rngFuelPricesDeterministic,MATCH($C165,'Commodity inputs and calcs'!$N$33:$N$100,0),MATCH($A165,'Commodity inputs and calcs'!$O$32:$S$32,0))+'Fuel adder inputs and calcs'!Q162</f>
        <v>8.6034515777474656</v>
      </c>
      <c r="J165" s="87"/>
      <c r="K165" s="86" t="s">
        <v>23</v>
      </c>
      <c r="L165" s="88">
        <v>1</v>
      </c>
      <c r="M165" s="137">
        <f>INDEX('Fixed inputs'!$G$8:$G$75,MATCH(C165,'Fixed inputs'!$D$8:$D$75,0))</f>
        <v>44378</v>
      </c>
      <c r="N165" s="137"/>
      <c r="O165" s="86" t="s">
        <v>24</v>
      </c>
      <c r="P165" s="86" t="s">
        <v>113</v>
      </c>
      <c r="Q165" s="86"/>
      <c r="R165" s="89" t="str">
        <f t="shared" si="2"/>
        <v>2024 Validation</v>
      </c>
      <c r="T165" s="95" t="s">
        <v>33</v>
      </c>
      <c r="U165" s="86" t="s">
        <v>10</v>
      </c>
      <c r="V165" s="86" t="s">
        <v>84</v>
      </c>
      <c r="W165" s="87">
        <f>INDEX(rngCarbonTaxDeterministic,MATCH($C165,'Commodity inputs and calcs'!$U$33:$U$100,0),MATCH($T165,'Commodity inputs and calcs'!$W$32:$Y$32,0))</f>
        <v>0.1</v>
      </c>
      <c r="X165" s="87"/>
      <c r="Y165" s="86" t="s">
        <v>82</v>
      </c>
      <c r="Z165" s="88">
        <v>1</v>
      </c>
      <c r="AA165" s="137">
        <f t="shared" si="20"/>
        <v>44378</v>
      </c>
      <c r="AB165" s="137"/>
      <c r="AC165" s="86" t="s">
        <v>24</v>
      </c>
      <c r="AD165" s="86" t="s">
        <v>113</v>
      </c>
      <c r="AE165" s="86"/>
      <c r="AF165" s="89" t="str">
        <f t="shared" si="3"/>
        <v>2024 Validation</v>
      </c>
    </row>
    <row r="166" spans="1:32" x14ac:dyDescent="0.6">
      <c r="A166" s="82" t="str">
        <f>'Fuel adder inputs and calcs'!C163</f>
        <v>Gas</v>
      </c>
      <c r="B166" s="82" t="str">
        <f>'Fuel adder inputs and calcs'!D163</f>
        <v>ROI</v>
      </c>
      <c r="C166" s="82" t="str">
        <f>'Fuel adder inputs and calcs'!E163&amp;'Fuel adder inputs and calcs'!F163</f>
        <v>2021Q4</v>
      </c>
      <c r="D166" s="82" t="str">
        <f>B166&amp;IF(B166="",""," ")&amp;INDEX('Fixed inputs'!$D$93:$D$97,MATCH(A166,rngFuels,0))</f>
        <v>ROI Gas</v>
      </c>
      <c r="E166" s="59"/>
      <c r="F166" s="130"/>
      <c r="G166" s="86" t="str">
        <f t="shared" si="21"/>
        <v>ROI Gas</v>
      </c>
      <c r="H166" s="86" t="s">
        <v>22</v>
      </c>
      <c r="I166" s="87">
        <f ca="1">INDEX(rngFuelPricesDeterministic,MATCH($C166,'Commodity inputs and calcs'!$N$33:$N$100,0),MATCH($A166,'Commodity inputs and calcs'!$O$32:$S$32,0))+'Fuel adder inputs and calcs'!Q163</f>
        <v>9.5985152869760864</v>
      </c>
      <c r="J166" s="87"/>
      <c r="K166" s="86" t="s">
        <v>23</v>
      </c>
      <c r="L166" s="88">
        <v>1</v>
      </c>
      <c r="M166" s="137">
        <f>INDEX('Fixed inputs'!$G$8:$G$75,MATCH(C166,'Fixed inputs'!$D$8:$D$75,0))</f>
        <v>44470</v>
      </c>
      <c r="N166" s="137"/>
      <c r="O166" s="86" t="s">
        <v>24</v>
      </c>
      <c r="P166" s="86" t="s">
        <v>113</v>
      </c>
      <c r="Q166" s="86"/>
      <c r="R166" s="89" t="str">
        <f t="shared" si="2"/>
        <v>2024 Validation</v>
      </c>
      <c r="T166" s="95" t="s">
        <v>33</v>
      </c>
      <c r="U166" s="86" t="s">
        <v>10</v>
      </c>
      <c r="V166" s="86" t="s">
        <v>84</v>
      </c>
      <c r="W166" s="87">
        <f>INDEX(rngCarbonTaxDeterministic,MATCH($C166,'Commodity inputs and calcs'!$U$33:$U$100,0),MATCH($T166,'Commodity inputs and calcs'!$W$32:$Y$32,0))</f>
        <v>0.1</v>
      </c>
      <c r="X166" s="87"/>
      <c r="Y166" s="86" t="s">
        <v>82</v>
      </c>
      <c r="Z166" s="88">
        <v>1</v>
      </c>
      <c r="AA166" s="137">
        <f t="shared" si="20"/>
        <v>44470</v>
      </c>
      <c r="AB166" s="137"/>
      <c r="AC166" s="86" t="s">
        <v>24</v>
      </c>
      <c r="AD166" s="86" t="s">
        <v>113</v>
      </c>
      <c r="AE166" s="86"/>
      <c r="AF166" s="89" t="str">
        <f t="shared" si="3"/>
        <v>2024 Validation</v>
      </c>
    </row>
    <row r="167" spans="1:32" x14ac:dyDescent="0.6">
      <c r="A167" s="82" t="str">
        <f>'Fuel adder inputs and calcs'!C164</f>
        <v>Gas</v>
      </c>
      <c r="B167" s="82" t="str">
        <f>'Fuel adder inputs and calcs'!D164</f>
        <v>ROI</v>
      </c>
      <c r="C167" s="82" t="str">
        <f>'Fuel adder inputs and calcs'!E164&amp;'Fuel adder inputs and calcs'!F164</f>
        <v>2022Q1</v>
      </c>
      <c r="D167" s="82" t="str">
        <f>B167&amp;IF(B167="",""," ")&amp;INDEX('Fixed inputs'!$D$93:$D$97,MATCH(A167,rngFuels,0))</f>
        <v>ROI Gas</v>
      </c>
      <c r="E167" s="59"/>
      <c r="F167" s="130"/>
      <c r="G167" s="86" t="str">
        <f t="shared" si="21"/>
        <v>ROI Gas</v>
      </c>
      <c r="H167" s="86" t="s">
        <v>22</v>
      </c>
      <c r="I167" s="87">
        <f ca="1">INDEX(rngFuelPricesDeterministic,MATCH($C167,'Commodity inputs and calcs'!$N$33:$N$100,0),MATCH($A167,'Commodity inputs and calcs'!$O$32:$S$32,0))+'Fuel adder inputs and calcs'!Q164</f>
        <v>14.445888810657586</v>
      </c>
      <c r="J167" s="87"/>
      <c r="K167" s="86" t="s">
        <v>23</v>
      </c>
      <c r="L167" s="88">
        <v>1</v>
      </c>
      <c r="M167" s="137">
        <f>INDEX('Fixed inputs'!$G$8:$G$75,MATCH(C167,'Fixed inputs'!$D$8:$D$75,0))</f>
        <v>44562</v>
      </c>
      <c r="N167" s="137"/>
      <c r="O167" s="86" t="s">
        <v>24</v>
      </c>
      <c r="P167" s="86" t="s">
        <v>113</v>
      </c>
      <c r="Q167" s="86"/>
      <c r="R167" s="89" t="str">
        <f t="shared" si="2"/>
        <v>2024 Validation</v>
      </c>
      <c r="T167" s="95" t="s">
        <v>33</v>
      </c>
      <c r="U167" s="86" t="s">
        <v>10</v>
      </c>
      <c r="V167" s="86" t="s">
        <v>84</v>
      </c>
      <c r="W167" s="87">
        <f>INDEX(rngCarbonTaxDeterministic,MATCH($C167,'Commodity inputs and calcs'!$U$33:$U$100,0),MATCH($T167,'Commodity inputs and calcs'!$W$32:$Y$32,0))</f>
        <v>0.1</v>
      </c>
      <c r="X167" s="87"/>
      <c r="Y167" s="86" t="s">
        <v>82</v>
      </c>
      <c r="Z167" s="88">
        <v>1</v>
      </c>
      <c r="AA167" s="137">
        <f t="shared" si="20"/>
        <v>44562</v>
      </c>
      <c r="AB167" s="137"/>
      <c r="AC167" s="86" t="s">
        <v>24</v>
      </c>
      <c r="AD167" s="86" t="s">
        <v>113</v>
      </c>
      <c r="AE167" s="86"/>
      <c r="AF167" s="89" t="str">
        <f t="shared" si="3"/>
        <v>2024 Validation</v>
      </c>
    </row>
    <row r="168" spans="1:32" x14ac:dyDescent="0.6">
      <c r="A168" s="82" t="str">
        <f>'Fuel adder inputs and calcs'!C165</f>
        <v>Gas</v>
      </c>
      <c r="B168" s="82" t="str">
        <f>'Fuel adder inputs and calcs'!D165</f>
        <v>ROI</v>
      </c>
      <c r="C168" s="82" t="str">
        <f>'Fuel adder inputs and calcs'!E165&amp;'Fuel adder inputs and calcs'!F165</f>
        <v>2022Q2</v>
      </c>
      <c r="D168" s="82" t="str">
        <f>B168&amp;IF(B168="",""," ")&amp;INDEX('Fixed inputs'!$D$93:$D$97,MATCH(A168,rngFuels,0))</f>
        <v>ROI Gas</v>
      </c>
      <c r="E168" s="59"/>
      <c r="F168" s="130"/>
      <c r="G168" s="86" t="str">
        <f t="shared" si="21"/>
        <v>ROI Gas</v>
      </c>
      <c r="H168" s="86" t="s">
        <v>22</v>
      </c>
      <c r="I168" s="87">
        <f ca="1">INDEX(rngFuelPricesDeterministic,MATCH($C168,'Commodity inputs and calcs'!$N$33:$N$100,0),MATCH($A168,'Commodity inputs and calcs'!$O$32:$S$32,0))+'Fuel adder inputs and calcs'!Q165</f>
        <v>8.8823246455886817</v>
      </c>
      <c r="J168" s="87"/>
      <c r="K168" s="86" t="s">
        <v>23</v>
      </c>
      <c r="L168" s="88">
        <v>1</v>
      </c>
      <c r="M168" s="137">
        <f>INDEX('Fixed inputs'!$G$8:$G$75,MATCH(C168,'Fixed inputs'!$D$8:$D$75,0))</f>
        <v>44652</v>
      </c>
      <c r="N168" s="137"/>
      <c r="O168" s="86" t="s">
        <v>24</v>
      </c>
      <c r="P168" s="86" t="s">
        <v>113</v>
      </c>
      <c r="Q168" s="86"/>
      <c r="R168" s="89" t="str">
        <f t="shared" si="2"/>
        <v>2024 Validation</v>
      </c>
      <c r="T168" s="95" t="s">
        <v>33</v>
      </c>
      <c r="U168" s="86" t="s">
        <v>10</v>
      </c>
      <c r="V168" s="86" t="s">
        <v>84</v>
      </c>
      <c r="W168" s="87">
        <f>INDEX(rngCarbonTaxDeterministic,MATCH($C168,'Commodity inputs and calcs'!$U$33:$U$100,0),MATCH($T168,'Commodity inputs and calcs'!$W$32:$Y$32,0))</f>
        <v>0.1</v>
      </c>
      <c r="X168" s="87"/>
      <c r="Y168" s="86" t="s">
        <v>82</v>
      </c>
      <c r="Z168" s="88">
        <v>1</v>
      </c>
      <c r="AA168" s="137">
        <f t="shared" si="20"/>
        <v>44652</v>
      </c>
      <c r="AB168" s="137"/>
      <c r="AC168" s="86" t="s">
        <v>24</v>
      </c>
      <c r="AD168" s="86" t="s">
        <v>113</v>
      </c>
      <c r="AE168" s="86"/>
      <c r="AF168" s="89" t="str">
        <f t="shared" si="3"/>
        <v>2024 Validation</v>
      </c>
    </row>
    <row r="169" spans="1:32" x14ac:dyDescent="0.6">
      <c r="A169" s="82" t="str">
        <f>'Fuel adder inputs and calcs'!C166</f>
        <v>Gas</v>
      </c>
      <c r="B169" s="82" t="str">
        <f>'Fuel adder inputs and calcs'!D166</f>
        <v>ROI</v>
      </c>
      <c r="C169" s="82" t="str">
        <f>'Fuel adder inputs and calcs'!E166&amp;'Fuel adder inputs and calcs'!F166</f>
        <v>2022Q3</v>
      </c>
      <c r="D169" s="82" t="str">
        <f>B169&amp;IF(B169="",""," ")&amp;INDEX('Fixed inputs'!$D$93:$D$97,MATCH(A169,rngFuels,0))</f>
        <v>ROI Gas</v>
      </c>
      <c r="E169" s="59"/>
      <c r="F169" s="130"/>
      <c r="G169" s="86" t="str">
        <f t="shared" si="21"/>
        <v>ROI Gas</v>
      </c>
      <c r="H169" s="86" t="s">
        <v>22</v>
      </c>
      <c r="I169" s="87">
        <f ca="1">INDEX(rngFuelPricesDeterministic,MATCH($C169,'Commodity inputs and calcs'!$N$33:$N$100,0),MATCH($A169,'Commodity inputs and calcs'!$O$32:$S$32,0))+'Fuel adder inputs and calcs'!Q166</f>
        <v>8.6034515777474656</v>
      </c>
      <c r="J169" s="87"/>
      <c r="K169" s="86" t="s">
        <v>23</v>
      </c>
      <c r="L169" s="88">
        <v>1</v>
      </c>
      <c r="M169" s="137">
        <f>INDEX('Fixed inputs'!$G$8:$G$75,MATCH(C169,'Fixed inputs'!$D$8:$D$75,0))</f>
        <v>44743</v>
      </c>
      <c r="N169" s="137"/>
      <c r="O169" s="86" t="s">
        <v>24</v>
      </c>
      <c r="P169" s="86" t="s">
        <v>113</v>
      </c>
      <c r="Q169" s="86"/>
      <c r="R169" s="89" t="str">
        <f t="shared" si="2"/>
        <v>2024 Validation</v>
      </c>
      <c r="T169" s="95" t="s">
        <v>33</v>
      </c>
      <c r="U169" s="86" t="s">
        <v>10</v>
      </c>
      <c r="V169" s="86" t="s">
        <v>84</v>
      </c>
      <c r="W169" s="87">
        <f>INDEX(rngCarbonTaxDeterministic,MATCH($C169,'Commodity inputs and calcs'!$U$33:$U$100,0),MATCH($T169,'Commodity inputs and calcs'!$W$32:$Y$32,0))</f>
        <v>0.1</v>
      </c>
      <c r="X169" s="87"/>
      <c r="Y169" s="86" t="s">
        <v>82</v>
      </c>
      <c r="Z169" s="88">
        <v>1</v>
      </c>
      <c r="AA169" s="137">
        <f t="shared" si="20"/>
        <v>44743</v>
      </c>
      <c r="AB169" s="137"/>
      <c r="AC169" s="86" t="s">
        <v>24</v>
      </c>
      <c r="AD169" s="86" t="s">
        <v>113</v>
      </c>
      <c r="AE169" s="86"/>
      <c r="AF169" s="89" t="str">
        <f t="shared" si="3"/>
        <v>2024 Validation</v>
      </c>
    </row>
    <row r="170" spans="1:32" x14ac:dyDescent="0.6">
      <c r="A170" s="82" t="str">
        <f>'Fuel adder inputs and calcs'!C167</f>
        <v>Gas</v>
      </c>
      <c r="B170" s="82" t="str">
        <f>'Fuel adder inputs and calcs'!D167</f>
        <v>ROI</v>
      </c>
      <c r="C170" s="82" t="str">
        <f>'Fuel adder inputs and calcs'!E167&amp;'Fuel adder inputs and calcs'!F167</f>
        <v>2022Q4</v>
      </c>
      <c r="D170" s="82" t="str">
        <f>B170&amp;IF(B170="",""," ")&amp;INDEX('Fixed inputs'!$D$93:$D$97,MATCH(A170,rngFuels,0))</f>
        <v>ROI Gas</v>
      </c>
      <c r="E170" s="59"/>
      <c r="F170" s="130"/>
      <c r="G170" s="86" t="str">
        <f t="shared" si="21"/>
        <v>ROI Gas</v>
      </c>
      <c r="H170" s="86" t="s">
        <v>22</v>
      </c>
      <c r="I170" s="87">
        <f ca="1">INDEX(rngFuelPricesDeterministic,MATCH($C170,'Commodity inputs and calcs'!$N$33:$N$100,0),MATCH($A170,'Commodity inputs and calcs'!$O$32:$S$32,0))+'Fuel adder inputs and calcs'!Q167</f>
        <v>9.5985152869760864</v>
      </c>
      <c r="J170" s="87"/>
      <c r="K170" s="86" t="s">
        <v>23</v>
      </c>
      <c r="L170" s="88">
        <v>1</v>
      </c>
      <c r="M170" s="137">
        <f>INDEX('Fixed inputs'!$G$8:$G$75,MATCH(C170,'Fixed inputs'!$D$8:$D$75,0))</f>
        <v>44835</v>
      </c>
      <c r="N170" s="137"/>
      <c r="O170" s="86" t="s">
        <v>24</v>
      </c>
      <c r="P170" s="86" t="s">
        <v>113</v>
      </c>
      <c r="Q170" s="86"/>
      <c r="R170" s="89" t="str">
        <f t="shared" si="2"/>
        <v>2024 Validation</v>
      </c>
      <c r="T170" s="95" t="s">
        <v>33</v>
      </c>
      <c r="U170" s="86" t="s">
        <v>10</v>
      </c>
      <c r="V170" s="86" t="s">
        <v>84</v>
      </c>
      <c r="W170" s="87">
        <f>INDEX(rngCarbonTaxDeterministic,MATCH($C170,'Commodity inputs and calcs'!$U$33:$U$100,0),MATCH($T170,'Commodity inputs and calcs'!$W$32:$Y$32,0))</f>
        <v>0.1</v>
      </c>
      <c r="X170" s="87"/>
      <c r="Y170" s="86" t="s">
        <v>82</v>
      </c>
      <c r="Z170" s="88">
        <v>1</v>
      </c>
      <c r="AA170" s="137">
        <f t="shared" si="20"/>
        <v>44835</v>
      </c>
      <c r="AB170" s="137"/>
      <c r="AC170" s="86" t="s">
        <v>24</v>
      </c>
      <c r="AD170" s="86" t="s">
        <v>113</v>
      </c>
      <c r="AE170" s="86"/>
      <c r="AF170" s="89" t="str">
        <f t="shared" si="3"/>
        <v>2024 Validation</v>
      </c>
    </row>
    <row r="171" spans="1:32" x14ac:dyDescent="0.6">
      <c r="A171" s="82" t="str">
        <f>'Fuel adder inputs and calcs'!C168</f>
        <v>Gas</v>
      </c>
      <c r="B171" s="82" t="str">
        <f>'Fuel adder inputs and calcs'!D168</f>
        <v>ROI</v>
      </c>
      <c r="C171" s="82" t="str">
        <f>'Fuel adder inputs and calcs'!E168&amp;'Fuel adder inputs and calcs'!F168</f>
        <v>2023Q1</v>
      </c>
      <c r="D171" s="82" t="str">
        <f>B171&amp;IF(B171="",""," ")&amp;INDEX('Fixed inputs'!$D$93:$D$97,MATCH(A171,rngFuels,0))</f>
        <v>ROI Gas</v>
      </c>
      <c r="E171" s="59"/>
      <c r="F171" s="130"/>
      <c r="G171" s="86" t="str">
        <f t="shared" si="21"/>
        <v>ROI Gas</v>
      </c>
      <c r="H171" s="86" t="s">
        <v>22</v>
      </c>
      <c r="I171" s="87">
        <f ca="1">INDEX(rngFuelPricesDeterministic,MATCH($C171,'Commodity inputs and calcs'!$N$33:$N$100,0),MATCH($A171,'Commodity inputs and calcs'!$O$32:$S$32,0))+'Fuel adder inputs and calcs'!Q168</f>
        <v>14.445888810657586</v>
      </c>
      <c r="J171" s="87"/>
      <c r="K171" s="86" t="s">
        <v>23</v>
      </c>
      <c r="L171" s="88">
        <v>1</v>
      </c>
      <c r="M171" s="137">
        <f>INDEX('Fixed inputs'!$G$8:$G$75,MATCH(C171,'Fixed inputs'!$D$8:$D$75,0))</f>
        <v>44927</v>
      </c>
      <c r="N171" s="137"/>
      <c r="O171" s="86" t="s">
        <v>24</v>
      </c>
      <c r="P171" s="86" t="s">
        <v>113</v>
      </c>
      <c r="Q171" s="86"/>
      <c r="R171" s="89" t="str">
        <f t="shared" si="2"/>
        <v>2024 Validation</v>
      </c>
      <c r="T171" s="95" t="s">
        <v>33</v>
      </c>
      <c r="U171" s="86" t="s">
        <v>10</v>
      </c>
      <c r="V171" s="86" t="s">
        <v>84</v>
      </c>
      <c r="W171" s="87">
        <f>INDEX(rngCarbonTaxDeterministic,MATCH($C171,'Commodity inputs and calcs'!$U$33:$U$100,0),MATCH($T171,'Commodity inputs and calcs'!$W$32:$Y$32,0))</f>
        <v>0.1</v>
      </c>
      <c r="X171" s="87"/>
      <c r="Y171" s="86" t="s">
        <v>82</v>
      </c>
      <c r="Z171" s="88">
        <v>1</v>
      </c>
      <c r="AA171" s="137">
        <f t="shared" si="20"/>
        <v>44927</v>
      </c>
      <c r="AB171" s="137"/>
      <c r="AC171" s="86" t="s">
        <v>24</v>
      </c>
      <c r="AD171" s="86" t="s">
        <v>113</v>
      </c>
      <c r="AE171" s="86"/>
      <c r="AF171" s="89" t="str">
        <f t="shared" si="3"/>
        <v>2024 Validation</v>
      </c>
    </row>
    <row r="172" spans="1:32" x14ac:dyDescent="0.6">
      <c r="A172" s="82" t="str">
        <f>'Fuel adder inputs and calcs'!C169</f>
        <v>Gas</v>
      </c>
      <c r="B172" s="82" t="str">
        <f>'Fuel adder inputs and calcs'!D169</f>
        <v>ROI</v>
      </c>
      <c r="C172" s="82" t="str">
        <f>'Fuel adder inputs and calcs'!E169&amp;'Fuel adder inputs and calcs'!F169</f>
        <v>2023Q2</v>
      </c>
      <c r="D172" s="82" t="str">
        <f>B172&amp;IF(B172="",""," ")&amp;INDEX('Fixed inputs'!$D$93:$D$97,MATCH(A172,rngFuels,0))</f>
        <v>ROI Gas</v>
      </c>
      <c r="E172" s="59"/>
      <c r="F172" s="130"/>
      <c r="G172" s="86" t="str">
        <f t="shared" si="21"/>
        <v>ROI Gas</v>
      </c>
      <c r="H172" s="86" t="s">
        <v>22</v>
      </c>
      <c r="I172" s="87">
        <f ca="1">INDEX(rngFuelPricesDeterministic,MATCH($C172,'Commodity inputs and calcs'!$N$33:$N$100,0),MATCH($A172,'Commodity inputs and calcs'!$O$32:$S$32,0))+'Fuel adder inputs and calcs'!Q169</f>
        <v>8.8823246455886817</v>
      </c>
      <c r="J172" s="87"/>
      <c r="K172" s="86" t="s">
        <v>23</v>
      </c>
      <c r="L172" s="88">
        <v>1</v>
      </c>
      <c r="M172" s="137">
        <f>INDEX('Fixed inputs'!$G$8:$G$75,MATCH(C172,'Fixed inputs'!$D$8:$D$75,0))</f>
        <v>45017</v>
      </c>
      <c r="N172" s="137"/>
      <c r="O172" s="86" t="s">
        <v>24</v>
      </c>
      <c r="P172" s="86" t="s">
        <v>113</v>
      </c>
      <c r="Q172" s="86"/>
      <c r="R172" s="89" t="str">
        <f t="shared" si="2"/>
        <v>2024 Validation</v>
      </c>
      <c r="T172" s="95" t="s">
        <v>33</v>
      </c>
      <c r="U172" s="86" t="s">
        <v>10</v>
      </c>
      <c r="V172" s="86" t="s">
        <v>84</v>
      </c>
      <c r="W172" s="87">
        <f>INDEX(rngCarbonTaxDeterministic,MATCH($C172,'Commodity inputs and calcs'!$U$33:$U$100,0),MATCH($T172,'Commodity inputs and calcs'!$W$32:$Y$32,0))</f>
        <v>0.1</v>
      </c>
      <c r="X172" s="87"/>
      <c r="Y172" s="86" t="s">
        <v>82</v>
      </c>
      <c r="Z172" s="88">
        <v>1</v>
      </c>
      <c r="AA172" s="137">
        <f t="shared" si="20"/>
        <v>45017</v>
      </c>
      <c r="AB172" s="137"/>
      <c r="AC172" s="86" t="s">
        <v>24</v>
      </c>
      <c r="AD172" s="86" t="s">
        <v>113</v>
      </c>
      <c r="AE172" s="86"/>
      <c r="AF172" s="89" t="str">
        <f t="shared" si="3"/>
        <v>2024 Validation</v>
      </c>
    </row>
    <row r="173" spans="1:32" x14ac:dyDescent="0.6">
      <c r="A173" s="82" t="str">
        <f>'Fuel adder inputs and calcs'!C170</f>
        <v>Gas</v>
      </c>
      <c r="B173" s="82" t="str">
        <f>'Fuel adder inputs and calcs'!D170</f>
        <v>ROI</v>
      </c>
      <c r="C173" s="82" t="str">
        <f>'Fuel adder inputs and calcs'!E170&amp;'Fuel adder inputs and calcs'!F170</f>
        <v>2023Q3</v>
      </c>
      <c r="D173" s="82" t="str">
        <f>B173&amp;IF(B173="",""," ")&amp;INDEX('Fixed inputs'!$D$93:$D$97,MATCH(A173,rngFuels,0))</f>
        <v>ROI Gas</v>
      </c>
      <c r="E173" s="59"/>
      <c r="F173" s="130"/>
      <c r="G173" s="86" t="str">
        <f t="shared" si="21"/>
        <v>ROI Gas</v>
      </c>
      <c r="H173" s="86" t="s">
        <v>22</v>
      </c>
      <c r="I173" s="87">
        <f ca="1">INDEX(rngFuelPricesDeterministic,MATCH($C173,'Commodity inputs and calcs'!$N$33:$N$100,0),MATCH($A173,'Commodity inputs and calcs'!$O$32:$S$32,0))+'Fuel adder inputs and calcs'!Q170</f>
        <v>8.6034515777474656</v>
      </c>
      <c r="J173" s="87"/>
      <c r="K173" s="86" t="s">
        <v>23</v>
      </c>
      <c r="L173" s="88">
        <v>1</v>
      </c>
      <c r="M173" s="137">
        <f>INDEX('Fixed inputs'!$G$8:$G$75,MATCH(C173,'Fixed inputs'!$D$8:$D$75,0))</f>
        <v>45108</v>
      </c>
      <c r="N173" s="137"/>
      <c r="O173" s="86" t="s">
        <v>24</v>
      </c>
      <c r="P173" s="86" t="s">
        <v>113</v>
      </c>
      <c r="Q173" s="86"/>
      <c r="R173" s="89" t="str">
        <f t="shared" si="2"/>
        <v>2024 Validation</v>
      </c>
      <c r="T173" s="95" t="s">
        <v>33</v>
      </c>
      <c r="U173" s="86" t="s">
        <v>10</v>
      </c>
      <c r="V173" s="86" t="s">
        <v>84</v>
      </c>
      <c r="W173" s="87">
        <f>INDEX(rngCarbonTaxDeterministic,MATCH($C173,'Commodity inputs and calcs'!$U$33:$U$100,0),MATCH($T173,'Commodity inputs and calcs'!$W$32:$Y$32,0))</f>
        <v>0.1</v>
      </c>
      <c r="X173" s="87"/>
      <c r="Y173" s="86" t="s">
        <v>82</v>
      </c>
      <c r="Z173" s="88">
        <v>1</v>
      </c>
      <c r="AA173" s="137">
        <f t="shared" si="20"/>
        <v>45108</v>
      </c>
      <c r="AB173" s="137"/>
      <c r="AC173" s="86" t="s">
        <v>24</v>
      </c>
      <c r="AD173" s="86" t="s">
        <v>113</v>
      </c>
      <c r="AE173" s="86"/>
      <c r="AF173" s="89" t="str">
        <f t="shared" si="3"/>
        <v>2024 Validation</v>
      </c>
    </row>
    <row r="174" spans="1:32" x14ac:dyDescent="0.6">
      <c r="A174" s="82" t="str">
        <f>'Fuel adder inputs and calcs'!C171</f>
        <v>Gas</v>
      </c>
      <c r="B174" s="82" t="str">
        <f>'Fuel adder inputs and calcs'!D171</f>
        <v>ROI</v>
      </c>
      <c r="C174" s="82" t="str">
        <f>'Fuel adder inputs and calcs'!E171&amp;'Fuel adder inputs and calcs'!F171</f>
        <v>2023Q4</v>
      </c>
      <c r="D174" s="82" t="str">
        <f>B174&amp;IF(B174="",""," ")&amp;INDEX('Fixed inputs'!$D$93:$D$97,MATCH(A174,rngFuels,0))</f>
        <v>ROI Gas</v>
      </c>
      <c r="E174" s="59"/>
      <c r="F174" s="130"/>
      <c r="G174" s="86" t="str">
        <f t="shared" si="21"/>
        <v>ROI Gas</v>
      </c>
      <c r="H174" s="86" t="s">
        <v>22</v>
      </c>
      <c r="I174" s="87">
        <f ca="1">INDEX(rngFuelPricesDeterministic,MATCH($C174,'Commodity inputs and calcs'!$N$33:$N$100,0),MATCH($A174,'Commodity inputs and calcs'!$O$32:$S$32,0))+'Fuel adder inputs and calcs'!Q171</f>
        <v>9.5985152869760864</v>
      </c>
      <c r="J174" s="87"/>
      <c r="K174" s="86" t="s">
        <v>23</v>
      </c>
      <c r="L174" s="88">
        <v>1</v>
      </c>
      <c r="M174" s="137">
        <f>INDEX('Fixed inputs'!$G$8:$G$75,MATCH(C174,'Fixed inputs'!$D$8:$D$75,0))</f>
        <v>45200</v>
      </c>
      <c r="N174" s="137"/>
      <c r="O174" s="86" t="s">
        <v>24</v>
      </c>
      <c r="P174" s="86" t="s">
        <v>113</v>
      </c>
      <c r="Q174" s="86"/>
      <c r="R174" s="89" t="str">
        <f t="shared" si="2"/>
        <v>2024 Validation</v>
      </c>
      <c r="T174" s="95" t="s">
        <v>33</v>
      </c>
      <c r="U174" s="86" t="s">
        <v>10</v>
      </c>
      <c r="V174" s="86" t="s">
        <v>84</v>
      </c>
      <c r="W174" s="87">
        <f>INDEX(rngCarbonTaxDeterministic,MATCH($C174,'Commodity inputs and calcs'!$U$33:$U$100,0),MATCH($T174,'Commodity inputs and calcs'!$W$32:$Y$32,0))</f>
        <v>0.1</v>
      </c>
      <c r="X174" s="87"/>
      <c r="Y174" s="86" t="s">
        <v>82</v>
      </c>
      <c r="Z174" s="88">
        <v>1</v>
      </c>
      <c r="AA174" s="137">
        <f t="shared" si="20"/>
        <v>45200</v>
      </c>
      <c r="AB174" s="137"/>
      <c r="AC174" s="86" t="s">
        <v>24</v>
      </c>
      <c r="AD174" s="86" t="s">
        <v>113</v>
      </c>
      <c r="AE174" s="86"/>
      <c r="AF174" s="89" t="str">
        <f t="shared" si="3"/>
        <v>2024 Validation</v>
      </c>
    </row>
    <row r="175" spans="1:32" x14ac:dyDescent="0.6">
      <c r="A175" s="82" t="str">
        <f>'Fuel adder inputs and calcs'!C172</f>
        <v>Gas</v>
      </c>
      <c r="B175" s="82" t="str">
        <f>'Fuel adder inputs and calcs'!D172</f>
        <v>ROI</v>
      </c>
      <c r="C175" s="82" t="str">
        <f>'Fuel adder inputs and calcs'!E172&amp;'Fuel adder inputs and calcs'!F172</f>
        <v>2024Q1</v>
      </c>
      <c r="D175" s="82" t="str">
        <f>B175&amp;IF(B175="",""," ")&amp;INDEX('Fixed inputs'!$D$93:$D$97,MATCH(A175,rngFuels,0))</f>
        <v>ROI Gas</v>
      </c>
      <c r="E175" s="59"/>
      <c r="F175" s="130"/>
      <c r="G175" s="86" t="str">
        <f t="shared" ref="G175:G197" si="22">D175</f>
        <v>ROI Gas</v>
      </c>
      <c r="H175" s="86" t="s">
        <v>22</v>
      </c>
      <c r="I175" s="87">
        <f ca="1">INDEX(rngFuelPricesDeterministic,MATCH($C175,'Commodity inputs and calcs'!$N$33:$N$100,0),MATCH($A175,'Commodity inputs and calcs'!$O$32:$S$32,0))+'Fuel adder inputs and calcs'!Q172</f>
        <v>14.445888810657586</v>
      </c>
      <c r="J175" s="87"/>
      <c r="K175" s="86" t="s">
        <v>23</v>
      </c>
      <c r="L175" s="88">
        <v>1</v>
      </c>
      <c r="M175" s="137">
        <f>INDEX('Fixed inputs'!$G$8:$G$75,MATCH(C175,'Fixed inputs'!$D$8:$D$75,0))</f>
        <v>45292</v>
      </c>
      <c r="N175" s="137"/>
      <c r="O175" s="86" t="s">
        <v>24</v>
      </c>
      <c r="P175" s="86" t="s">
        <v>113</v>
      </c>
      <c r="Q175" s="86"/>
      <c r="R175" s="89" t="str">
        <f t="shared" ref="R175:R214" si="23">$H$6</f>
        <v>2024 Validation</v>
      </c>
      <c r="T175" s="95" t="s">
        <v>33</v>
      </c>
      <c r="U175" s="86" t="s">
        <v>10</v>
      </c>
      <c r="V175" s="86" t="s">
        <v>84</v>
      </c>
      <c r="W175" s="87">
        <f>INDEX(rngCarbonTaxDeterministic,MATCH($C175,'Commodity inputs and calcs'!$U$33:$U$100,0),MATCH($T175,'Commodity inputs and calcs'!$W$32:$Y$32,0))</f>
        <v>0.1</v>
      </c>
      <c r="X175" s="87"/>
      <c r="Y175" s="86" t="s">
        <v>82</v>
      </c>
      <c r="Z175" s="88">
        <v>1</v>
      </c>
      <c r="AA175" s="137">
        <f t="shared" si="20"/>
        <v>45292</v>
      </c>
      <c r="AB175" s="137"/>
      <c r="AC175" s="86" t="s">
        <v>24</v>
      </c>
      <c r="AD175" s="86" t="s">
        <v>113</v>
      </c>
      <c r="AE175" s="86"/>
      <c r="AF175" s="89" t="str">
        <f t="shared" si="3"/>
        <v>2024 Validation</v>
      </c>
    </row>
    <row r="176" spans="1:32" x14ac:dyDescent="0.6">
      <c r="A176" s="82" t="str">
        <f>'Fuel adder inputs and calcs'!C173</f>
        <v>Gas</v>
      </c>
      <c r="B176" s="82" t="str">
        <f>'Fuel adder inputs and calcs'!D173</f>
        <v>ROI</v>
      </c>
      <c r="C176" s="82" t="str">
        <f>'Fuel adder inputs and calcs'!E173&amp;'Fuel adder inputs and calcs'!F173</f>
        <v>2024Q2</v>
      </c>
      <c r="D176" s="82" t="str">
        <f>B176&amp;IF(B176="",""," ")&amp;INDEX('Fixed inputs'!$D$93:$D$97,MATCH(A176,rngFuels,0))</f>
        <v>ROI Gas</v>
      </c>
      <c r="E176" s="59"/>
      <c r="F176" s="130"/>
      <c r="G176" s="86" t="str">
        <f t="shared" si="22"/>
        <v>ROI Gas</v>
      </c>
      <c r="H176" s="86" t="s">
        <v>22</v>
      </c>
      <c r="I176" s="87">
        <f ca="1">INDEX(rngFuelPricesDeterministic,MATCH($C176,'Commodity inputs and calcs'!$N$33:$N$100,0),MATCH($A176,'Commodity inputs and calcs'!$O$32:$S$32,0))+'Fuel adder inputs and calcs'!Q173</f>
        <v>8.8823246455886817</v>
      </c>
      <c r="J176" s="87"/>
      <c r="K176" s="86" t="s">
        <v>23</v>
      </c>
      <c r="L176" s="88">
        <v>1</v>
      </c>
      <c r="M176" s="137">
        <f>INDEX('Fixed inputs'!$G$8:$G$75,MATCH(C176,'Fixed inputs'!$D$8:$D$75,0))</f>
        <v>45383</v>
      </c>
      <c r="N176" s="137"/>
      <c r="O176" s="86" t="s">
        <v>24</v>
      </c>
      <c r="P176" s="86" t="s">
        <v>113</v>
      </c>
      <c r="Q176" s="86"/>
      <c r="R176" s="89" t="str">
        <f t="shared" si="23"/>
        <v>2024 Validation</v>
      </c>
      <c r="T176" s="95" t="s">
        <v>33</v>
      </c>
      <c r="U176" s="86" t="s">
        <v>10</v>
      </c>
      <c r="V176" s="86" t="s">
        <v>84</v>
      </c>
      <c r="W176" s="87">
        <f>INDEX(rngCarbonTaxDeterministic,MATCH($C176,'Commodity inputs and calcs'!$U$33:$U$100,0),MATCH($T176,'Commodity inputs and calcs'!$W$32:$Y$32,0))</f>
        <v>0.1</v>
      </c>
      <c r="X176" s="87"/>
      <c r="Y176" s="86" t="s">
        <v>82</v>
      </c>
      <c r="Z176" s="88">
        <v>1</v>
      </c>
      <c r="AA176" s="137">
        <f t="shared" si="20"/>
        <v>45383</v>
      </c>
      <c r="AB176" s="137"/>
      <c r="AC176" s="86" t="s">
        <v>24</v>
      </c>
      <c r="AD176" s="86" t="s">
        <v>113</v>
      </c>
      <c r="AE176" s="86"/>
      <c r="AF176" s="89" t="str">
        <f t="shared" si="3"/>
        <v>2024 Validation</v>
      </c>
    </row>
    <row r="177" spans="1:32" x14ac:dyDescent="0.6">
      <c r="A177" s="82" t="str">
        <f>'Fuel adder inputs and calcs'!C174</f>
        <v>Gas</v>
      </c>
      <c r="B177" s="82" t="str">
        <f>'Fuel adder inputs and calcs'!D174</f>
        <v>ROI</v>
      </c>
      <c r="C177" s="82" t="str">
        <f>'Fuel adder inputs and calcs'!E174&amp;'Fuel adder inputs and calcs'!F174</f>
        <v>2024Q3</v>
      </c>
      <c r="D177" s="82" t="str">
        <f>B177&amp;IF(B177="",""," ")&amp;INDEX('Fixed inputs'!$D$93:$D$97,MATCH(A177,rngFuels,0))</f>
        <v>ROI Gas</v>
      </c>
      <c r="E177" s="59"/>
      <c r="F177" s="130"/>
      <c r="G177" s="86" t="str">
        <f t="shared" si="22"/>
        <v>ROI Gas</v>
      </c>
      <c r="H177" s="86" t="s">
        <v>22</v>
      </c>
      <c r="I177" s="87">
        <f ca="1">INDEX(rngFuelPricesDeterministic,MATCH($C177,'Commodity inputs and calcs'!$N$33:$N$100,0),MATCH($A177,'Commodity inputs and calcs'!$O$32:$S$32,0))+'Fuel adder inputs and calcs'!Q174</f>
        <v>8.6034515777474656</v>
      </c>
      <c r="J177" s="87"/>
      <c r="K177" s="86" t="s">
        <v>23</v>
      </c>
      <c r="L177" s="88">
        <v>1</v>
      </c>
      <c r="M177" s="137">
        <f>INDEX('Fixed inputs'!$G$8:$G$75,MATCH(C177,'Fixed inputs'!$D$8:$D$75,0))</f>
        <v>45474</v>
      </c>
      <c r="N177" s="137"/>
      <c r="O177" s="86" t="s">
        <v>24</v>
      </c>
      <c r="P177" s="86" t="s">
        <v>113</v>
      </c>
      <c r="Q177" s="86"/>
      <c r="R177" s="89" t="str">
        <f t="shared" si="23"/>
        <v>2024 Validation</v>
      </c>
      <c r="T177" s="95" t="s">
        <v>33</v>
      </c>
      <c r="U177" s="86" t="s">
        <v>10</v>
      </c>
      <c r="V177" s="86" t="s">
        <v>84</v>
      </c>
      <c r="W177" s="87">
        <f>INDEX(rngCarbonTaxDeterministic,MATCH($C177,'Commodity inputs and calcs'!$U$33:$U$100,0),MATCH($T177,'Commodity inputs and calcs'!$W$32:$Y$32,0))</f>
        <v>0.1</v>
      </c>
      <c r="X177" s="87"/>
      <c r="Y177" s="86" t="s">
        <v>82</v>
      </c>
      <c r="Z177" s="88">
        <v>1</v>
      </c>
      <c r="AA177" s="137">
        <f t="shared" si="20"/>
        <v>45474</v>
      </c>
      <c r="AB177" s="137"/>
      <c r="AC177" s="86" t="s">
        <v>24</v>
      </c>
      <c r="AD177" s="86" t="s">
        <v>113</v>
      </c>
      <c r="AE177" s="86"/>
      <c r="AF177" s="89" t="str">
        <f t="shared" si="3"/>
        <v>2024 Validation</v>
      </c>
    </row>
    <row r="178" spans="1:32" x14ac:dyDescent="0.6">
      <c r="A178" s="82" t="str">
        <f>'Fuel adder inputs and calcs'!C175</f>
        <v>Gas</v>
      </c>
      <c r="B178" s="82" t="str">
        <f>'Fuel adder inputs and calcs'!D175</f>
        <v>ROI</v>
      </c>
      <c r="C178" s="82" t="str">
        <f>'Fuel adder inputs and calcs'!E175&amp;'Fuel adder inputs and calcs'!F175</f>
        <v>2024Q4</v>
      </c>
      <c r="D178" s="82" t="str">
        <f>B178&amp;IF(B178="",""," ")&amp;INDEX('Fixed inputs'!$D$93:$D$97,MATCH(A178,rngFuels,0))</f>
        <v>ROI Gas</v>
      </c>
      <c r="E178" s="59"/>
      <c r="F178" s="130"/>
      <c r="G178" s="86" t="str">
        <f t="shared" si="22"/>
        <v>ROI Gas</v>
      </c>
      <c r="H178" s="86" t="s">
        <v>22</v>
      </c>
      <c r="I178" s="87">
        <f ca="1">INDEX(rngFuelPricesDeterministic,MATCH($C178,'Commodity inputs and calcs'!$N$33:$N$100,0),MATCH($A178,'Commodity inputs and calcs'!$O$32:$S$32,0))+'Fuel adder inputs and calcs'!Q175</f>
        <v>9.5985152869760864</v>
      </c>
      <c r="J178" s="87"/>
      <c r="K178" s="86" t="s">
        <v>23</v>
      </c>
      <c r="L178" s="88">
        <v>1</v>
      </c>
      <c r="M178" s="137">
        <f>INDEX('Fixed inputs'!$G$8:$G$75,MATCH(C178,'Fixed inputs'!$D$8:$D$75,0))</f>
        <v>45566</v>
      </c>
      <c r="N178" s="137"/>
      <c r="O178" s="86" t="s">
        <v>24</v>
      </c>
      <c r="P178" s="86" t="s">
        <v>113</v>
      </c>
      <c r="Q178" s="86"/>
      <c r="R178" s="89" t="str">
        <f t="shared" si="23"/>
        <v>2024 Validation</v>
      </c>
      <c r="T178" s="95" t="s">
        <v>33</v>
      </c>
      <c r="U178" s="86" t="s">
        <v>10</v>
      </c>
      <c r="V178" s="86" t="s">
        <v>84</v>
      </c>
      <c r="W178" s="87">
        <f>INDEX(rngCarbonTaxDeterministic,MATCH($C178,'Commodity inputs and calcs'!$U$33:$U$100,0),MATCH($T178,'Commodity inputs and calcs'!$W$32:$Y$32,0))</f>
        <v>0.1</v>
      </c>
      <c r="X178" s="87"/>
      <c r="Y178" s="86" t="s">
        <v>82</v>
      </c>
      <c r="Z178" s="88">
        <v>1</v>
      </c>
      <c r="AA178" s="137">
        <f t="shared" si="20"/>
        <v>45566</v>
      </c>
      <c r="AB178" s="137"/>
      <c r="AC178" s="86" t="s">
        <v>24</v>
      </c>
      <c r="AD178" s="86" t="s">
        <v>113</v>
      </c>
      <c r="AE178" s="86"/>
      <c r="AF178" s="89" t="str">
        <f t="shared" si="3"/>
        <v>2024 Validation</v>
      </c>
    </row>
    <row r="179" spans="1:32" x14ac:dyDescent="0.6">
      <c r="A179" s="82" t="str">
        <f>'Fuel adder inputs and calcs'!C176</f>
        <v>Gas</v>
      </c>
      <c r="B179" s="82" t="str">
        <f>'Fuel adder inputs and calcs'!D176</f>
        <v>ROI</v>
      </c>
      <c r="C179" s="82" t="str">
        <f>'Fuel adder inputs and calcs'!E176&amp;'Fuel adder inputs and calcs'!F176</f>
        <v>2025Q1</v>
      </c>
      <c r="D179" s="82" t="str">
        <f>B179&amp;IF(B179="",""," ")&amp;INDEX('Fixed inputs'!$D$93:$D$97,MATCH(A179,rngFuels,0))</f>
        <v>ROI Gas</v>
      </c>
      <c r="E179" s="59"/>
      <c r="F179" s="130"/>
      <c r="G179" s="86" t="str">
        <f t="shared" si="22"/>
        <v>ROI Gas</v>
      </c>
      <c r="H179" s="86" t="s">
        <v>22</v>
      </c>
      <c r="I179" s="87">
        <f ca="1">INDEX(rngFuelPricesDeterministic,MATCH($C179,'Commodity inputs and calcs'!$N$33:$N$100,0),MATCH($A179,'Commodity inputs and calcs'!$O$32:$S$32,0))+'Fuel adder inputs and calcs'!Q176</f>
        <v>14.445888810657586</v>
      </c>
      <c r="J179" s="87"/>
      <c r="K179" s="86" t="s">
        <v>23</v>
      </c>
      <c r="L179" s="88">
        <v>1</v>
      </c>
      <c r="M179" s="137">
        <f>INDEX('Fixed inputs'!$G$8:$G$75,MATCH(C179,'Fixed inputs'!$D$8:$D$75,0))</f>
        <v>45658</v>
      </c>
      <c r="N179" s="137"/>
      <c r="O179" s="86" t="s">
        <v>24</v>
      </c>
      <c r="P179" s="86" t="s">
        <v>113</v>
      </c>
      <c r="Q179" s="86"/>
      <c r="R179" s="89" t="str">
        <f t="shared" si="23"/>
        <v>2024 Validation</v>
      </c>
      <c r="T179" s="95" t="s">
        <v>33</v>
      </c>
      <c r="U179" s="86" t="s">
        <v>10</v>
      </c>
      <c r="V179" s="86" t="s">
        <v>84</v>
      </c>
      <c r="W179" s="87">
        <f>INDEX(rngCarbonTaxDeterministic,MATCH($C179,'Commodity inputs and calcs'!$U$33:$U$100,0),MATCH($T179,'Commodity inputs and calcs'!$W$32:$Y$32,0))</f>
        <v>0.1</v>
      </c>
      <c r="X179" s="87"/>
      <c r="Y179" s="86" t="s">
        <v>82</v>
      </c>
      <c r="Z179" s="88">
        <v>1</v>
      </c>
      <c r="AA179" s="137">
        <f t="shared" ref="AA179:AA198" si="24">AA43</f>
        <v>45658</v>
      </c>
      <c r="AB179" s="137"/>
      <c r="AC179" s="86" t="s">
        <v>24</v>
      </c>
      <c r="AD179" s="86" t="s">
        <v>113</v>
      </c>
      <c r="AE179" s="86"/>
      <c r="AF179" s="89" t="str">
        <f t="shared" si="3"/>
        <v>2024 Validation</v>
      </c>
    </row>
    <row r="180" spans="1:32" x14ac:dyDescent="0.6">
      <c r="A180" s="82" t="str">
        <f>'Fuel adder inputs and calcs'!C177</f>
        <v>Gas</v>
      </c>
      <c r="B180" s="82" t="str">
        <f>'Fuel adder inputs and calcs'!D177</f>
        <v>ROI</v>
      </c>
      <c r="C180" s="82" t="str">
        <f>'Fuel adder inputs and calcs'!E177&amp;'Fuel adder inputs and calcs'!F177</f>
        <v>2025Q2</v>
      </c>
      <c r="D180" s="82" t="str">
        <f>B180&amp;IF(B180="",""," ")&amp;INDEX('Fixed inputs'!$D$93:$D$97,MATCH(A180,rngFuels,0))</f>
        <v>ROI Gas</v>
      </c>
      <c r="E180" s="59"/>
      <c r="F180" s="130"/>
      <c r="G180" s="86" t="str">
        <f t="shared" si="22"/>
        <v>ROI Gas</v>
      </c>
      <c r="H180" s="86" t="s">
        <v>22</v>
      </c>
      <c r="I180" s="87">
        <f ca="1">INDEX(rngFuelPricesDeterministic,MATCH($C180,'Commodity inputs and calcs'!$N$33:$N$100,0),MATCH($A180,'Commodity inputs and calcs'!$O$32:$S$32,0))+'Fuel adder inputs and calcs'!Q177</f>
        <v>8.8823246455886817</v>
      </c>
      <c r="J180" s="87"/>
      <c r="K180" s="86" t="s">
        <v>23</v>
      </c>
      <c r="L180" s="88">
        <v>1</v>
      </c>
      <c r="M180" s="137">
        <f>INDEX('Fixed inputs'!$G$8:$G$75,MATCH(C180,'Fixed inputs'!$D$8:$D$75,0))</f>
        <v>45748</v>
      </c>
      <c r="N180" s="137"/>
      <c r="O180" s="86" t="s">
        <v>24</v>
      </c>
      <c r="P180" s="86" t="s">
        <v>113</v>
      </c>
      <c r="Q180" s="86"/>
      <c r="R180" s="89" t="str">
        <f t="shared" si="23"/>
        <v>2024 Validation</v>
      </c>
      <c r="T180" s="95" t="s">
        <v>33</v>
      </c>
      <c r="U180" s="86" t="s">
        <v>10</v>
      </c>
      <c r="V180" s="86" t="s">
        <v>84</v>
      </c>
      <c r="W180" s="87">
        <f>INDEX(rngCarbonTaxDeterministic,MATCH($C180,'Commodity inputs and calcs'!$U$33:$U$100,0),MATCH($T180,'Commodity inputs and calcs'!$W$32:$Y$32,0))</f>
        <v>0.1</v>
      </c>
      <c r="X180" s="87"/>
      <c r="Y180" s="86" t="s">
        <v>82</v>
      </c>
      <c r="Z180" s="88">
        <v>1</v>
      </c>
      <c r="AA180" s="137">
        <f t="shared" si="24"/>
        <v>45748</v>
      </c>
      <c r="AB180" s="137"/>
      <c r="AC180" s="86" t="s">
        <v>24</v>
      </c>
      <c r="AD180" s="86" t="s">
        <v>113</v>
      </c>
      <c r="AE180" s="86"/>
      <c r="AF180" s="89" t="str">
        <f t="shared" si="3"/>
        <v>2024 Validation</v>
      </c>
    </row>
    <row r="181" spans="1:32" x14ac:dyDescent="0.6">
      <c r="A181" s="82" t="str">
        <f>'Fuel adder inputs and calcs'!C178</f>
        <v>Gas</v>
      </c>
      <c r="B181" s="82" t="str">
        <f>'Fuel adder inputs and calcs'!D178</f>
        <v>ROI</v>
      </c>
      <c r="C181" s="82" t="str">
        <f>'Fuel adder inputs and calcs'!E178&amp;'Fuel adder inputs and calcs'!F178</f>
        <v>2025Q3</v>
      </c>
      <c r="D181" s="82" t="str">
        <f>B181&amp;IF(B181="",""," ")&amp;INDEX('Fixed inputs'!$D$93:$D$97,MATCH(A181,rngFuels,0))</f>
        <v>ROI Gas</v>
      </c>
      <c r="E181" s="59"/>
      <c r="F181" s="130"/>
      <c r="G181" s="86" t="str">
        <f t="shared" si="22"/>
        <v>ROI Gas</v>
      </c>
      <c r="H181" s="86" t="s">
        <v>22</v>
      </c>
      <c r="I181" s="87">
        <f ca="1">INDEX(rngFuelPricesDeterministic,MATCH($C181,'Commodity inputs and calcs'!$N$33:$N$100,0),MATCH($A181,'Commodity inputs and calcs'!$O$32:$S$32,0))+'Fuel adder inputs and calcs'!Q178</f>
        <v>8.6034515777474656</v>
      </c>
      <c r="J181" s="87"/>
      <c r="K181" s="86" t="s">
        <v>23</v>
      </c>
      <c r="L181" s="88">
        <v>1</v>
      </c>
      <c r="M181" s="137">
        <f>INDEX('Fixed inputs'!$G$8:$G$75,MATCH(C181,'Fixed inputs'!$D$8:$D$75,0))</f>
        <v>45839</v>
      </c>
      <c r="N181" s="137"/>
      <c r="O181" s="86" t="s">
        <v>24</v>
      </c>
      <c r="P181" s="86" t="s">
        <v>113</v>
      </c>
      <c r="Q181" s="86"/>
      <c r="R181" s="89" t="str">
        <f t="shared" si="23"/>
        <v>2024 Validation</v>
      </c>
      <c r="T181" s="95" t="s">
        <v>33</v>
      </c>
      <c r="U181" s="86" t="s">
        <v>10</v>
      </c>
      <c r="V181" s="86" t="s">
        <v>84</v>
      </c>
      <c r="W181" s="87">
        <f>INDEX(rngCarbonTaxDeterministic,MATCH($C181,'Commodity inputs and calcs'!$U$33:$U$100,0),MATCH($T181,'Commodity inputs and calcs'!$W$32:$Y$32,0))</f>
        <v>0.1</v>
      </c>
      <c r="X181" s="87"/>
      <c r="Y181" s="86" t="s">
        <v>82</v>
      </c>
      <c r="Z181" s="88">
        <v>1</v>
      </c>
      <c r="AA181" s="137">
        <f t="shared" si="24"/>
        <v>45839</v>
      </c>
      <c r="AB181" s="137"/>
      <c r="AC181" s="86" t="s">
        <v>24</v>
      </c>
      <c r="AD181" s="86" t="s">
        <v>113</v>
      </c>
      <c r="AE181" s="86"/>
      <c r="AF181" s="89" t="str">
        <f t="shared" si="3"/>
        <v>2024 Validation</v>
      </c>
    </row>
    <row r="182" spans="1:32" x14ac:dyDescent="0.6">
      <c r="A182" s="82" t="str">
        <f>'Fuel adder inputs and calcs'!C179</f>
        <v>Gas</v>
      </c>
      <c r="B182" s="82" t="str">
        <f>'Fuel adder inputs and calcs'!D179</f>
        <v>ROI</v>
      </c>
      <c r="C182" s="82" t="str">
        <f>'Fuel adder inputs and calcs'!E179&amp;'Fuel adder inputs and calcs'!F179</f>
        <v>2025Q4</v>
      </c>
      <c r="D182" s="82" t="str">
        <f>B182&amp;IF(B182="",""," ")&amp;INDEX('Fixed inputs'!$D$93:$D$97,MATCH(A182,rngFuels,0))</f>
        <v>ROI Gas</v>
      </c>
      <c r="E182" s="59"/>
      <c r="F182" s="130"/>
      <c r="G182" s="86" t="str">
        <f t="shared" si="22"/>
        <v>ROI Gas</v>
      </c>
      <c r="H182" s="86" t="s">
        <v>22</v>
      </c>
      <c r="I182" s="87">
        <f ca="1">INDEX(rngFuelPricesDeterministic,MATCH($C182,'Commodity inputs and calcs'!$N$33:$N$100,0),MATCH($A182,'Commodity inputs and calcs'!$O$32:$S$32,0))+'Fuel adder inputs and calcs'!Q179</f>
        <v>9.5985152869760864</v>
      </c>
      <c r="J182" s="87"/>
      <c r="K182" s="86" t="s">
        <v>23</v>
      </c>
      <c r="L182" s="88">
        <v>1</v>
      </c>
      <c r="M182" s="137">
        <f>INDEX('Fixed inputs'!$G$8:$G$75,MATCH(C182,'Fixed inputs'!$D$8:$D$75,0))</f>
        <v>45931</v>
      </c>
      <c r="N182" s="137"/>
      <c r="O182" s="86" t="s">
        <v>24</v>
      </c>
      <c r="P182" s="86" t="s">
        <v>113</v>
      </c>
      <c r="Q182" s="86"/>
      <c r="R182" s="89" t="str">
        <f t="shared" si="23"/>
        <v>2024 Validation</v>
      </c>
      <c r="T182" s="95" t="s">
        <v>33</v>
      </c>
      <c r="U182" s="86" t="s">
        <v>10</v>
      </c>
      <c r="V182" s="86" t="s">
        <v>84</v>
      </c>
      <c r="W182" s="87">
        <f>INDEX(rngCarbonTaxDeterministic,MATCH($C182,'Commodity inputs and calcs'!$U$33:$U$100,0),MATCH($T182,'Commodity inputs and calcs'!$W$32:$Y$32,0))</f>
        <v>0.1</v>
      </c>
      <c r="X182" s="87"/>
      <c r="Y182" s="86" t="s">
        <v>82</v>
      </c>
      <c r="Z182" s="88">
        <v>1</v>
      </c>
      <c r="AA182" s="137">
        <f t="shared" si="24"/>
        <v>45931</v>
      </c>
      <c r="AB182" s="137"/>
      <c r="AC182" s="86" t="s">
        <v>24</v>
      </c>
      <c r="AD182" s="86" t="s">
        <v>113</v>
      </c>
      <c r="AE182" s="86"/>
      <c r="AF182" s="89" t="str">
        <f t="shared" si="3"/>
        <v>2024 Validation</v>
      </c>
    </row>
    <row r="183" spans="1:32" x14ac:dyDescent="0.6">
      <c r="A183" s="82" t="str">
        <f>'Fuel adder inputs and calcs'!C180</f>
        <v>Gas</v>
      </c>
      <c r="B183" s="82" t="str">
        <f>'Fuel adder inputs and calcs'!D180</f>
        <v>ROI</v>
      </c>
      <c r="C183" s="82" t="str">
        <f>'Fuel adder inputs and calcs'!E180&amp;'Fuel adder inputs and calcs'!F180</f>
        <v>2026Q1</v>
      </c>
      <c r="D183" s="82" t="str">
        <f>B183&amp;IF(B183="",""," ")&amp;INDEX('Fixed inputs'!$D$93:$D$97,MATCH(A183,rngFuels,0))</f>
        <v>ROI Gas</v>
      </c>
      <c r="E183" s="59"/>
      <c r="F183" s="130"/>
      <c r="G183" s="86" t="str">
        <f t="shared" si="22"/>
        <v>ROI Gas</v>
      </c>
      <c r="H183" s="86" t="s">
        <v>22</v>
      </c>
      <c r="I183" s="87">
        <f ca="1">INDEX(rngFuelPricesDeterministic,MATCH($C183,'Commodity inputs and calcs'!$N$33:$N$100,0),MATCH($A183,'Commodity inputs and calcs'!$O$32:$S$32,0))+'Fuel adder inputs and calcs'!Q180</f>
        <v>14.445888810657586</v>
      </c>
      <c r="J183" s="87"/>
      <c r="K183" s="86" t="s">
        <v>23</v>
      </c>
      <c r="L183" s="88">
        <v>1</v>
      </c>
      <c r="M183" s="137">
        <f>INDEX('Fixed inputs'!$G$8:$G$75,MATCH(C183,'Fixed inputs'!$D$8:$D$75,0))</f>
        <v>46023</v>
      </c>
      <c r="N183" s="137"/>
      <c r="O183" s="86" t="s">
        <v>24</v>
      </c>
      <c r="P183" s="86" t="s">
        <v>113</v>
      </c>
      <c r="Q183" s="86"/>
      <c r="R183" s="89" t="str">
        <f t="shared" si="23"/>
        <v>2024 Validation</v>
      </c>
      <c r="T183" s="95" t="s">
        <v>33</v>
      </c>
      <c r="U183" s="86" t="s">
        <v>10</v>
      </c>
      <c r="V183" s="86" t="s">
        <v>84</v>
      </c>
      <c r="W183" s="87">
        <f>INDEX(rngCarbonTaxDeterministic,MATCH($C183,'Commodity inputs and calcs'!$U$33:$U$100,0),MATCH($T183,'Commodity inputs and calcs'!$W$32:$Y$32,0))</f>
        <v>0.1</v>
      </c>
      <c r="X183" s="87"/>
      <c r="Y183" s="86" t="s">
        <v>82</v>
      </c>
      <c r="Z183" s="88">
        <v>1</v>
      </c>
      <c r="AA183" s="137">
        <f t="shared" si="24"/>
        <v>46023</v>
      </c>
      <c r="AB183" s="137"/>
      <c r="AC183" s="86" t="s">
        <v>24</v>
      </c>
      <c r="AD183" s="86" t="s">
        <v>113</v>
      </c>
      <c r="AE183" s="86"/>
      <c r="AF183" s="89" t="str">
        <f t="shared" si="3"/>
        <v>2024 Validation</v>
      </c>
    </row>
    <row r="184" spans="1:32" x14ac:dyDescent="0.6">
      <c r="A184" s="82" t="str">
        <f>'Fuel adder inputs and calcs'!C181</f>
        <v>Gas</v>
      </c>
      <c r="B184" s="82" t="str">
        <f>'Fuel adder inputs and calcs'!D181</f>
        <v>ROI</v>
      </c>
      <c r="C184" s="82" t="str">
        <f>'Fuel adder inputs and calcs'!E181&amp;'Fuel adder inputs and calcs'!F181</f>
        <v>2026Q2</v>
      </c>
      <c r="D184" s="82" t="str">
        <f>B184&amp;IF(B184="",""," ")&amp;INDEX('Fixed inputs'!$D$93:$D$97,MATCH(A184,rngFuels,0))</f>
        <v>ROI Gas</v>
      </c>
      <c r="E184" s="59"/>
      <c r="F184" s="130"/>
      <c r="G184" s="86" t="str">
        <f t="shared" si="22"/>
        <v>ROI Gas</v>
      </c>
      <c r="H184" s="86" t="s">
        <v>22</v>
      </c>
      <c r="I184" s="87">
        <f ca="1">INDEX(rngFuelPricesDeterministic,MATCH($C184,'Commodity inputs and calcs'!$N$33:$N$100,0),MATCH($A184,'Commodity inputs and calcs'!$O$32:$S$32,0))+'Fuel adder inputs and calcs'!Q181</f>
        <v>8.8823246455886817</v>
      </c>
      <c r="J184" s="87"/>
      <c r="K184" s="86" t="s">
        <v>23</v>
      </c>
      <c r="L184" s="88">
        <v>1</v>
      </c>
      <c r="M184" s="137">
        <f>INDEX('Fixed inputs'!$G$8:$G$75,MATCH(C184,'Fixed inputs'!$D$8:$D$75,0))</f>
        <v>46113</v>
      </c>
      <c r="N184" s="137"/>
      <c r="O184" s="86" t="s">
        <v>24</v>
      </c>
      <c r="P184" s="86" t="s">
        <v>113</v>
      </c>
      <c r="Q184" s="86"/>
      <c r="R184" s="89" t="str">
        <f t="shared" si="23"/>
        <v>2024 Validation</v>
      </c>
      <c r="T184" s="95" t="s">
        <v>33</v>
      </c>
      <c r="U184" s="86" t="s">
        <v>10</v>
      </c>
      <c r="V184" s="86" t="s">
        <v>84</v>
      </c>
      <c r="W184" s="87">
        <f>INDEX(rngCarbonTaxDeterministic,MATCH($C184,'Commodity inputs and calcs'!$U$33:$U$100,0),MATCH($T184,'Commodity inputs and calcs'!$W$32:$Y$32,0))</f>
        <v>0.1</v>
      </c>
      <c r="X184" s="87"/>
      <c r="Y184" s="86" t="s">
        <v>82</v>
      </c>
      <c r="Z184" s="88">
        <v>1</v>
      </c>
      <c r="AA184" s="137">
        <f t="shared" si="24"/>
        <v>46113</v>
      </c>
      <c r="AB184" s="137"/>
      <c r="AC184" s="86" t="s">
        <v>24</v>
      </c>
      <c r="AD184" s="86" t="s">
        <v>113</v>
      </c>
      <c r="AE184" s="86"/>
      <c r="AF184" s="89" t="str">
        <f t="shared" si="3"/>
        <v>2024 Validation</v>
      </c>
    </row>
    <row r="185" spans="1:32" x14ac:dyDescent="0.6">
      <c r="A185" s="82" t="str">
        <f>'Fuel adder inputs and calcs'!C182</f>
        <v>Gas</v>
      </c>
      <c r="B185" s="82" t="str">
        <f>'Fuel adder inputs and calcs'!D182</f>
        <v>ROI</v>
      </c>
      <c r="C185" s="82" t="str">
        <f>'Fuel adder inputs and calcs'!E182&amp;'Fuel adder inputs and calcs'!F182</f>
        <v>2026Q3</v>
      </c>
      <c r="D185" s="82" t="str">
        <f>B185&amp;IF(B185="",""," ")&amp;INDEX('Fixed inputs'!$D$93:$D$97,MATCH(A185,rngFuels,0))</f>
        <v>ROI Gas</v>
      </c>
      <c r="E185" s="59"/>
      <c r="F185" s="130"/>
      <c r="G185" s="86" t="str">
        <f t="shared" si="22"/>
        <v>ROI Gas</v>
      </c>
      <c r="H185" s="86" t="s">
        <v>22</v>
      </c>
      <c r="I185" s="87">
        <f ca="1">INDEX(rngFuelPricesDeterministic,MATCH($C185,'Commodity inputs and calcs'!$N$33:$N$100,0),MATCH($A185,'Commodity inputs and calcs'!$O$32:$S$32,0))+'Fuel adder inputs and calcs'!Q182</f>
        <v>8.6034515777474656</v>
      </c>
      <c r="J185" s="87"/>
      <c r="K185" s="86" t="s">
        <v>23</v>
      </c>
      <c r="L185" s="88">
        <v>1</v>
      </c>
      <c r="M185" s="137">
        <f>INDEX('Fixed inputs'!$G$8:$G$75,MATCH(C185,'Fixed inputs'!$D$8:$D$75,0))</f>
        <v>46204</v>
      </c>
      <c r="N185" s="137"/>
      <c r="O185" s="86" t="s">
        <v>24</v>
      </c>
      <c r="P185" s="86" t="s">
        <v>113</v>
      </c>
      <c r="Q185" s="86"/>
      <c r="R185" s="89" t="str">
        <f t="shared" si="23"/>
        <v>2024 Validation</v>
      </c>
      <c r="T185" s="95" t="s">
        <v>33</v>
      </c>
      <c r="U185" s="86" t="s">
        <v>10</v>
      </c>
      <c r="V185" s="86" t="s">
        <v>84</v>
      </c>
      <c r="W185" s="87">
        <f>INDEX(rngCarbonTaxDeterministic,MATCH($C185,'Commodity inputs and calcs'!$U$33:$U$100,0),MATCH($T185,'Commodity inputs and calcs'!$W$32:$Y$32,0))</f>
        <v>0.1</v>
      </c>
      <c r="X185" s="87"/>
      <c r="Y185" s="86" t="s">
        <v>82</v>
      </c>
      <c r="Z185" s="88">
        <v>1</v>
      </c>
      <c r="AA185" s="137">
        <f t="shared" si="24"/>
        <v>46204</v>
      </c>
      <c r="AB185" s="137"/>
      <c r="AC185" s="86" t="s">
        <v>24</v>
      </c>
      <c r="AD185" s="86" t="s">
        <v>113</v>
      </c>
      <c r="AE185" s="86"/>
      <c r="AF185" s="89" t="str">
        <f t="shared" si="3"/>
        <v>2024 Validation</v>
      </c>
    </row>
    <row r="186" spans="1:32" x14ac:dyDescent="0.6">
      <c r="A186" s="82" t="str">
        <f>'Fuel adder inputs and calcs'!C183</f>
        <v>Gas</v>
      </c>
      <c r="B186" s="82" t="str">
        <f>'Fuel adder inputs and calcs'!D183</f>
        <v>ROI</v>
      </c>
      <c r="C186" s="82" t="str">
        <f>'Fuel adder inputs and calcs'!E183&amp;'Fuel adder inputs and calcs'!F183</f>
        <v>2026Q4</v>
      </c>
      <c r="D186" s="82" t="str">
        <f>B186&amp;IF(B186="",""," ")&amp;INDEX('Fixed inputs'!$D$93:$D$97,MATCH(A186,rngFuels,0))</f>
        <v>ROI Gas</v>
      </c>
      <c r="E186" s="59"/>
      <c r="F186" s="130"/>
      <c r="G186" s="86" t="str">
        <f t="shared" si="22"/>
        <v>ROI Gas</v>
      </c>
      <c r="H186" s="86" t="s">
        <v>22</v>
      </c>
      <c r="I186" s="87">
        <f ca="1">INDEX(rngFuelPricesDeterministic,MATCH($C186,'Commodity inputs and calcs'!$N$33:$N$100,0),MATCH($A186,'Commodity inputs and calcs'!$O$32:$S$32,0))+'Fuel adder inputs and calcs'!Q183</f>
        <v>9.5985152869760864</v>
      </c>
      <c r="J186" s="87"/>
      <c r="K186" s="86" t="s">
        <v>23</v>
      </c>
      <c r="L186" s="88">
        <v>1</v>
      </c>
      <c r="M186" s="137">
        <f>INDEX('Fixed inputs'!$G$8:$G$75,MATCH(C186,'Fixed inputs'!$D$8:$D$75,0))</f>
        <v>46296</v>
      </c>
      <c r="N186" s="137"/>
      <c r="O186" s="86" t="s">
        <v>24</v>
      </c>
      <c r="P186" s="86" t="s">
        <v>113</v>
      </c>
      <c r="Q186" s="86"/>
      <c r="R186" s="89" t="str">
        <f t="shared" si="23"/>
        <v>2024 Validation</v>
      </c>
      <c r="T186" s="95" t="s">
        <v>33</v>
      </c>
      <c r="U186" s="86" t="s">
        <v>10</v>
      </c>
      <c r="V186" s="86" t="s">
        <v>84</v>
      </c>
      <c r="W186" s="87">
        <f>INDEX(rngCarbonTaxDeterministic,MATCH($C186,'Commodity inputs and calcs'!$U$33:$U$100,0),MATCH($T186,'Commodity inputs and calcs'!$W$32:$Y$32,0))</f>
        <v>0.1</v>
      </c>
      <c r="X186" s="87"/>
      <c r="Y186" s="86" t="s">
        <v>82</v>
      </c>
      <c r="Z186" s="88">
        <v>1</v>
      </c>
      <c r="AA186" s="137">
        <f t="shared" si="24"/>
        <v>46296</v>
      </c>
      <c r="AB186" s="137"/>
      <c r="AC186" s="86" t="s">
        <v>24</v>
      </c>
      <c r="AD186" s="86" t="s">
        <v>113</v>
      </c>
      <c r="AE186" s="86"/>
      <c r="AF186" s="89" t="str">
        <f t="shared" si="3"/>
        <v>2024 Validation</v>
      </c>
    </row>
    <row r="187" spans="1:32" x14ac:dyDescent="0.6">
      <c r="A187" s="82" t="str">
        <f>'Fuel adder inputs and calcs'!C184</f>
        <v>Gas</v>
      </c>
      <c r="B187" s="82" t="str">
        <f>'Fuel adder inputs and calcs'!D184</f>
        <v>ROI</v>
      </c>
      <c r="C187" s="82" t="str">
        <f>'Fuel adder inputs and calcs'!E184&amp;'Fuel adder inputs and calcs'!F184</f>
        <v>2027Q1</v>
      </c>
      <c r="D187" s="82" t="str">
        <f>B187&amp;IF(B187="",""," ")&amp;INDEX('Fixed inputs'!$D$93:$D$97,MATCH(A187,rngFuels,0))</f>
        <v>ROI Gas</v>
      </c>
      <c r="E187" s="59"/>
      <c r="F187" s="130"/>
      <c r="G187" s="86" t="str">
        <f t="shared" si="22"/>
        <v>ROI Gas</v>
      </c>
      <c r="H187" s="86" t="s">
        <v>22</v>
      </c>
      <c r="I187" s="87">
        <f ca="1">INDEX(rngFuelPricesDeterministic,MATCH($C187,'Commodity inputs and calcs'!$N$33:$N$100,0),MATCH($A187,'Commodity inputs and calcs'!$O$32:$S$32,0))+'Fuel adder inputs and calcs'!Q184</f>
        <v>14.445888810657586</v>
      </c>
      <c r="J187" s="87"/>
      <c r="K187" s="86" t="s">
        <v>23</v>
      </c>
      <c r="L187" s="88">
        <v>1</v>
      </c>
      <c r="M187" s="137">
        <f>INDEX('Fixed inputs'!$G$8:$G$75,MATCH(C187,'Fixed inputs'!$D$8:$D$75,0))</f>
        <v>46388</v>
      </c>
      <c r="N187" s="137"/>
      <c r="O187" s="86" t="s">
        <v>24</v>
      </c>
      <c r="P187" s="86" t="s">
        <v>113</v>
      </c>
      <c r="Q187" s="86"/>
      <c r="R187" s="89" t="str">
        <f t="shared" si="23"/>
        <v>2024 Validation</v>
      </c>
      <c r="T187" s="95" t="s">
        <v>33</v>
      </c>
      <c r="U187" s="86" t="s">
        <v>10</v>
      </c>
      <c r="V187" s="86" t="s">
        <v>84</v>
      </c>
      <c r="W187" s="87">
        <f>INDEX(rngCarbonTaxDeterministic,MATCH($C187,'Commodity inputs and calcs'!$U$33:$U$100,0),MATCH($T187,'Commodity inputs and calcs'!$W$32:$Y$32,0))</f>
        <v>0.1</v>
      </c>
      <c r="X187" s="87"/>
      <c r="Y187" s="86" t="s">
        <v>82</v>
      </c>
      <c r="Z187" s="88">
        <v>1</v>
      </c>
      <c r="AA187" s="137">
        <f t="shared" si="24"/>
        <v>46388</v>
      </c>
      <c r="AB187" s="137"/>
      <c r="AC187" s="86" t="s">
        <v>24</v>
      </c>
      <c r="AD187" s="86" t="s">
        <v>113</v>
      </c>
      <c r="AE187" s="86"/>
      <c r="AF187" s="89" t="str">
        <f t="shared" si="3"/>
        <v>2024 Validation</v>
      </c>
    </row>
    <row r="188" spans="1:32" x14ac:dyDescent="0.6">
      <c r="A188" s="82" t="str">
        <f>'Fuel adder inputs and calcs'!C185</f>
        <v>Gas</v>
      </c>
      <c r="B188" s="82" t="str">
        <f>'Fuel adder inputs and calcs'!D185</f>
        <v>ROI</v>
      </c>
      <c r="C188" s="82" t="str">
        <f>'Fuel adder inputs and calcs'!E185&amp;'Fuel adder inputs and calcs'!F185</f>
        <v>2027Q2</v>
      </c>
      <c r="D188" s="82" t="str">
        <f>B188&amp;IF(B188="",""," ")&amp;INDEX('Fixed inputs'!$D$93:$D$97,MATCH(A188,rngFuels,0))</f>
        <v>ROI Gas</v>
      </c>
      <c r="E188" s="59"/>
      <c r="F188" s="130"/>
      <c r="G188" s="86" t="str">
        <f t="shared" si="22"/>
        <v>ROI Gas</v>
      </c>
      <c r="H188" s="86" t="s">
        <v>22</v>
      </c>
      <c r="I188" s="87">
        <f ca="1">INDEX(rngFuelPricesDeterministic,MATCH($C188,'Commodity inputs and calcs'!$N$33:$N$100,0),MATCH($A188,'Commodity inputs and calcs'!$O$32:$S$32,0))+'Fuel adder inputs and calcs'!Q185</f>
        <v>8.8823246455886817</v>
      </c>
      <c r="J188" s="87"/>
      <c r="K188" s="86" t="s">
        <v>23</v>
      </c>
      <c r="L188" s="88">
        <v>1</v>
      </c>
      <c r="M188" s="137">
        <f>INDEX('Fixed inputs'!$G$8:$G$75,MATCH(C188,'Fixed inputs'!$D$8:$D$75,0))</f>
        <v>46478</v>
      </c>
      <c r="N188" s="137"/>
      <c r="O188" s="86" t="s">
        <v>24</v>
      </c>
      <c r="P188" s="86" t="s">
        <v>113</v>
      </c>
      <c r="Q188" s="86"/>
      <c r="R188" s="89" t="str">
        <f t="shared" si="23"/>
        <v>2024 Validation</v>
      </c>
      <c r="T188" s="95" t="s">
        <v>33</v>
      </c>
      <c r="U188" s="86" t="s">
        <v>10</v>
      </c>
      <c r="V188" s="86" t="s">
        <v>84</v>
      </c>
      <c r="W188" s="87">
        <f>INDEX(rngCarbonTaxDeterministic,MATCH($C188,'Commodity inputs and calcs'!$U$33:$U$100,0),MATCH($T188,'Commodity inputs and calcs'!$W$32:$Y$32,0))</f>
        <v>0.1</v>
      </c>
      <c r="X188" s="87"/>
      <c r="Y188" s="86" t="s">
        <v>82</v>
      </c>
      <c r="Z188" s="88">
        <v>1</v>
      </c>
      <c r="AA188" s="137">
        <f t="shared" si="24"/>
        <v>46478</v>
      </c>
      <c r="AB188" s="137"/>
      <c r="AC188" s="86" t="s">
        <v>24</v>
      </c>
      <c r="AD188" s="86" t="s">
        <v>113</v>
      </c>
      <c r="AE188" s="86"/>
      <c r="AF188" s="89" t="str">
        <f t="shared" si="3"/>
        <v>2024 Validation</v>
      </c>
    </row>
    <row r="189" spans="1:32" x14ac:dyDescent="0.6">
      <c r="A189" s="82" t="str">
        <f>'Fuel adder inputs and calcs'!C186</f>
        <v>Gas</v>
      </c>
      <c r="B189" s="82" t="str">
        <f>'Fuel adder inputs and calcs'!D186</f>
        <v>ROI</v>
      </c>
      <c r="C189" s="82" t="str">
        <f>'Fuel adder inputs and calcs'!E186&amp;'Fuel adder inputs and calcs'!F186</f>
        <v>2027Q3</v>
      </c>
      <c r="D189" s="82" t="str">
        <f>B189&amp;IF(B189="",""," ")&amp;INDEX('Fixed inputs'!$D$93:$D$97,MATCH(A189,rngFuels,0))</f>
        <v>ROI Gas</v>
      </c>
      <c r="E189" s="59"/>
      <c r="F189" s="130"/>
      <c r="G189" s="86" t="str">
        <f t="shared" si="22"/>
        <v>ROI Gas</v>
      </c>
      <c r="H189" s="86" t="s">
        <v>22</v>
      </c>
      <c r="I189" s="87">
        <f ca="1">INDEX(rngFuelPricesDeterministic,MATCH($C189,'Commodity inputs and calcs'!$N$33:$N$100,0),MATCH($A189,'Commodity inputs and calcs'!$O$32:$S$32,0))+'Fuel adder inputs and calcs'!Q186</f>
        <v>8.6034515777474656</v>
      </c>
      <c r="J189" s="87"/>
      <c r="K189" s="86" t="s">
        <v>23</v>
      </c>
      <c r="L189" s="88">
        <v>1</v>
      </c>
      <c r="M189" s="137">
        <f>INDEX('Fixed inputs'!$G$8:$G$75,MATCH(C189,'Fixed inputs'!$D$8:$D$75,0))</f>
        <v>46569</v>
      </c>
      <c r="N189" s="137"/>
      <c r="O189" s="86" t="s">
        <v>24</v>
      </c>
      <c r="P189" s="86" t="s">
        <v>113</v>
      </c>
      <c r="Q189" s="86"/>
      <c r="R189" s="89" t="str">
        <f t="shared" si="23"/>
        <v>2024 Validation</v>
      </c>
      <c r="T189" s="95" t="s">
        <v>33</v>
      </c>
      <c r="U189" s="86" t="s">
        <v>10</v>
      </c>
      <c r="V189" s="86" t="s">
        <v>84</v>
      </c>
      <c r="W189" s="87">
        <f>INDEX(rngCarbonTaxDeterministic,MATCH($C189,'Commodity inputs and calcs'!$U$33:$U$100,0),MATCH($T189,'Commodity inputs and calcs'!$W$32:$Y$32,0))</f>
        <v>0.1</v>
      </c>
      <c r="X189" s="87"/>
      <c r="Y189" s="86" t="s">
        <v>82</v>
      </c>
      <c r="Z189" s="88">
        <v>1</v>
      </c>
      <c r="AA189" s="137">
        <f t="shared" si="24"/>
        <v>46569</v>
      </c>
      <c r="AB189" s="137"/>
      <c r="AC189" s="86" t="s">
        <v>24</v>
      </c>
      <c r="AD189" s="86" t="s">
        <v>113</v>
      </c>
      <c r="AE189" s="86"/>
      <c r="AF189" s="89" t="str">
        <f t="shared" si="3"/>
        <v>2024 Validation</v>
      </c>
    </row>
    <row r="190" spans="1:32" x14ac:dyDescent="0.6">
      <c r="A190" s="82" t="str">
        <f>'Fuel adder inputs and calcs'!C187</f>
        <v>Gas</v>
      </c>
      <c r="B190" s="82" t="str">
        <f>'Fuel adder inputs and calcs'!D187</f>
        <v>ROI</v>
      </c>
      <c r="C190" s="82" t="str">
        <f>'Fuel adder inputs and calcs'!E187&amp;'Fuel adder inputs and calcs'!F187</f>
        <v>2027Q4</v>
      </c>
      <c r="D190" s="82" t="str">
        <f>B190&amp;IF(B190="",""," ")&amp;INDEX('Fixed inputs'!$D$93:$D$97,MATCH(A190,rngFuels,0))</f>
        <v>ROI Gas</v>
      </c>
      <c r="E190" s="59"/>
      <c r="F190" s="130"/>
      <c r="G190" s="86" t="str">
        <f t="shared" si="22"/>
        <v>ROI Gas</v>
      </c>
      <c r="H190" s="86" t="s">
        <v>22</v>
      </c>
      <c r="I190" s="87">
        <f ca="1">INDEX(rngFuelPricesDeterministic,MATCH($C190,'Commodity inputs and calcs'!$N$33:$N$100,0),MATCH($A190,'Commodity inputs and calcs'!$O$32:$S$32,0))+'Fuel adder inputs and calcs'!Q187</f>
        <v>9.5985152869760864</v>
      </c>
      <c r="J190" s="87"/>
      <c r="K190" s="86" t="s">
        <v>23</v>
      </c>
      <c r="L190" s="88">
        <v>1</v>
      </c>
      <c r="M190" s="137">
        <f>INDEX('Fixed inputs'!$G$8:$G$75,MATCH(C190,'Fixed inputs'!$D$8:$D$75,0))</f>
        <v>46661</v>
      </c>
      <c r="N190" s="137"/>
      <c r="O190" s="86" t="s">
        <v>24</v>
      </c>
      <c r="P190" s="86" t="s">
        <v>113</v>
      </c>
      <c r="Q190" s="86"/>
      <c r="R190" s="89" t="str">
        <f t="shared" si="23"/>
        <v>2024 Validation</v>
      </c>
      <c r="T190" s="95" t="s">
        <v>33</v>
      </c>
      <c r="U190" s="86" t="s">
        <v>10</v>
      </c>
      <c r="V190" s="86" t="s">
        <v>84</v>
      </c>
      <c r="W190" s="87">
        <f>INDEX(rngCarbonTaxDeterministic,MATCH($C190,'Commodity inputs and calcs'!$U$33:$U$100,0),MATCH($T190,'Commodity inputs and calcs'!$W$32:$Y$32,0))</f>
        <v>0.1</v>
      </c>
      <c r="X190" s="87"/>
      <c r="Y190" s="86" t="s">
        <v>82</v>
      </c>
      <c r="Z190" s="88">
        <v>1</v>
      </c>
      <c r="AA190" s="137">
        <f t="shared" si="24"/>
        <v>46661</v>
      </c>
      <c r="AB190" s="137"/>
      <c r="AC190" s="86" t="s">
        <v>24</v>
      </c>
      <c r="AD190" s="86" t="s">
        <v>113</v>
      </c>
      <c r="AE190" s="86"/>
      <c r="AF190" s="89" t="str">
        <f t="shared" si="3"/>
        <v>2024 Validation</v>
      </c>
    </row>
    <row r="191" spans="1:32" x14ac:dyDescent="0.6">
      <c r="A191" s="82" t="str">
        <f>'Fuel adder inputs and calcs'!C188</f>
        <v>Gas</v>
      </c>
      <c r="B191" s="82" t="str">
        <f>'Fuel adder inputs and calcs'!D188</f>
        <v>ROI</v>
      </c>
      <c r="C191" s="82" t="str">
        <f>'Fuel adder inputs and calcs'!E188&amp;'Fuel adder inputs and calcs'!F188</f>
        <v>2028Q1</v>
      </c>
      <c r="D191" s="82" t="str">
        <f>B191&amp;IF(B191="",""," ")&amp;INDEX('Fixed inputs'!$D$93:$D$97,MATCH(A191,rngFuels,0))</f>
        <v>ROI Gas</v>
      </c>
      <c r="E191" s="59"/>
      <c r="F191" s="130"/>
      <c r="G191" s="86" t="str">
        <f t="shared" si="22"/>
        <v>ROI Gas</v>
      </c>
      <c r="H191" s="86" t="s">
        <v>22</v>
      </c>
      <c r="I191" s="87">
        <f ca="1">INDEX(rngFuelPricesDeterministic,MATCH($C191,'Commodity inputs and calcs'!$N$33:$N$100,0),MATCH($A191,'Commodity inputs and calcs'!$O$32:$S$32,0))+'Fuel adder inputs and calcs'!Q188</f>
        <v>14.445888810657586</v>
      </c>
      <c r="J191" s="87"/>
      <c r="K191" s="86" t="s">
        <v>23</v>
      </c>
      <c r="L191" s="88">
        <v>1</v>
      </c>
      <c r="M191" s="137">
        <f>INDEX('Fixed inputs'!$G$8:$G$75,MATCH(C191,'Fixed inputs'!$D$8:$D$75,0))</f>
        <v>46753</v>
      </c>
      <c r="N191" s="137"/>
      <c r="O191" s="86" t="s">
        <v>24</v>
      </c>
      <c r="P191" s="86" t="s">
        <v>113</v>
      </c>
      <c r="Q191" s="86"/>
      <c r="R191" s="89" t="str">
        <f t="shared" si="23"/>
        <v>2024 Validation</v>
      </c>
      <c r="T191" s="95" t="s">
        <v>33</v>
      </c>
      <c r="U191" s="86" t="s">
        <v>10</v>
      </c>
      <c r="V191" s="86" t="s">
        <v>84</v>
      </c>
      <c r="W191" s="87">
        <f>INDEX(rngCarbonTaxDeterministic,MATCH($C191,'Commodity inputs and calcs'!$U$33:$U$100,0),MATCH($T191,'Commodity inputs and calcs'!$W$32:$Y$32,0))</f>
        <v>0.1</v>
      </c>
      <c r="X191" s="87"/>
      <c r="Y191" s="86" t="s">
        <v>82</v>
      </c>
      <c r="Z191" s="88">
        <v>1</v>
      </c>
      <c r="AA191" s="137">
        <f t="shared" si="24"/>
        <v>46753</v>
      </c>
      <c r="AB191" s="137"/>
      <c r="AC191" s="86" t="s">
        <v>24</v>
      </c>
      <c r="AD191" s="86" t="s">
        <v>113</v>
      </c>
      <c r="AE191" s="86"/>
      <c r="AF191" s="89" t="str">
        <f t="shared" si="3"/>
        <v>2024 Validation</v>
      </c>
    </row>
    <row r="192" spans="1:32" x14ac:dyDescent="0.6">
      <c r="A192" s="82" t="str">
        <f>'Fuel adder inputs and calcs'!C189</f>
        <v>Gas</v>
      </c>
      <c r="B192" s="82" t="str">
        <f>'Fuel adder inputs and calcs'!D189</f>
        <v>ROI</v>
      </c>
      <c r="C192" s="82" t="str">
        <f>'Fuel adder inputs and calcs'!E189&amp;'Fuel adder inputs and calcs'!F189</f>
        <v>2028Q2</v>
      </c>
      <c r="D192" s="82" t="str">
        <f>B192&amp;IF(B192="",""," ")&amp;INDEX('Fixed inputs'!$D$93:$D$97,MATCH(A192,rngFuels,0))</f>
        <v>ROI Gas</v>
      </c>
      <c r="E192" s="59"/>
      <c r="F192" s="130"/>
      <c r="G192" s="86" t="str">
        <f t="shared" si="22"/>
        <v>ROI Gas</v>
      </c>
      <c r="H192" s="86" t="s">
        <v>22</v>
      </c>
      <c r="I192" s="87">
        <f ca="1">INDEX(rngFuelPricesDeterministic,MATCH($C192,'Commodity inputs and calcs'!$N$33:$N$100,0),MATCH($A192,'Commodity inputs and calcs'!$O$32:$S$32,0))+'Fuel adder inputs and calcs'!Q189</f>
        <v>8.8823246455886817</v>
      </c>
      <c r="J192" s="87"/>
      <c r="K192" s="86" t="s">
        <v>23</v>
      </c>
      <c r="L192" s="88">
        <v>1</v>
      </c>
      <c r="M192" s="137">
        <f>INDEX('Fixed inputs'!$G$8:$G$75,MATCH(C192,'Fixed inputs'!$D$8:$D$75,0))</f>
        <v>46844</v>
      </c>
      <c r="N192" s="137"/>
      <c r="O192" s="86" t="s">
        <v>24</v>
      </c>
      <c r="P192" s="86" t="s">
        <v>113</v>
      </c>
      <c r="Q192" s="86"/>
      <c r="R192" s="89" t="str">
        <f t="shared" si="23"/>
        <v>2024 Validation</v>
      </c>
      <c r="T192" s="95" t="s">
        <v>33</v>
      </c>
      <c r="U192" s="86" t="s">
        <v>10</v>
      </c>
      <c r="V192" s="86" t="s">
        <v>84</v>
      </c>
      <c r="W192" s="87">
        <f>INDEX(rngCarbonTaxDeterministic,MATCH($C192,'Commodity inputs and calcs'!$U$33:$U$100,0),MATCH($T192,'Commodity inputs and calcs'!$W$32:$Y$32,0))</f>
        <v>0.1</v>
      </c>
      <c r="X192" s="87"/>
      <c r="Y192" s="86" t="s">
        <v>82</v>
      </c>
      <c r="Z192" s="88">
        <v>1</v>
      </c>
      <c r="AA192" s="137">
        <f t="shared" si="24"/>
        <v>46844</v>
      </c>
      <c r="AB192" s="137"/>
      <c r="AC192" s="86" t="s">
        <v>24</v>
      </c>
      <c r="AD192" s="86" t="s">
        <v>113</v>
      </c>
      <c r="AE192" s="86"/>
      <c r="AF192" s="89" t="str">
        <f t="shared" si="3"/>
        <v>2024 Validation</v>
      </c>
    </row>
    <row r="193" spans="1:32" x14ac:dyDescent="0.6">
      <c r="A193" s="82" t="str">
        <f>'Fuel adder inputs and calcs'!C190</f>
        <v>Gas</v>
      </c>
      <c r="B193" s="82" t="str">
        <f>'Fuel adder inputs and calcs'!D190</f>
        <v>ROI</v>
      </c>
      <c r="C193" s="82" t="str">
        <f>'Fuel adder inputs and calcs'!E190&amp;'Fuel adder inputs and calcs'!F190</f>
        <v>2028Q3</v>
      </c>
      <c r="D193" s="82" t="str">
        <f>B193&amp;IF(B193="",""," ")&amp;INDEX('Fixed inputs'!$D$93:$D$97,MATCH(A193,rngFuels,0))</f>
        <v>ROI Gas</v>
      </c>
      <c r="E193" s="59"/>
      <c r="F193" s="130"/>
      <c r="G193" s="86" t="str">
        <f t="shared" si="22"/>
        <v>ROI Gas</v>
      </c>
      <c r="H193" s="86" t="s">
        <v>22</v>
      </c>
      <c r="I193" s="87">
        <f ca="1">INDEX(rngFuelPricesDeterministic,MATCH($C193,'Commodity inputs and calcs'!$N$33:$N$100,0),MATCH($A193,'Commodity inputs and calcs'!$O$32:$S$32,0))+'Fuel adder inputs and calcs'!Q190</f>
        <v>8.6034515777474656</v>
      </c>
      <c r="J193" s="87"/>
      <c r="K193" s="86" t="s">
        <v>23</v>
      </c>
      <c r="L193" s="88">
        <v>1</v>
      </c>
      <c r="M193" s="137">
        <f>INDEX('Fixed inputs'!$G$8:$G$75,MATCH(C193,'Fixed inputs'!$D$8:$D$75,0))</f>
        <v>46935</v>
      </c>
      <c r="N193" s="137"/>
      <c r="O193" s="86" t="s">
        <v>24</v>
      </c>
      <c r="P193" s="86" t="s">
        <v>113</v>
      </c>
      <c r="Q193" s="86"/>
      <c r="R193" s="89" t="str">
        <f t="shared" si="23"/>
        <v>2024 Validation</v>
      </c>
      <c r="T193" s="95" t="s">
        <v>33</v>
      </c>
      <c r="U193" s="86" t="s">
        <v>10</v>
      </c>
      <c r="V193" s="86" t="s">
        <v>84</v>
      </c>
      <c r="W193" s="87">
        <f>INDEX(rngCarbonTaxDeterministic,MATCH($C193,'Commodity inputs and calcs'!$U$33:$U$100,0),MATCH($T193,'Commodity inputs and calcs'!$W$32:$Y$32,0))</f>
        <v>0.1</v>
      </c>
      <c r="X193" s="87"/>
      <c r="Y193" s="86" t="s">
        <v>82</v>
      </c>
      <c r="Z193" s="88">
        <v>1</v>
      </c>
      <c r="AA193" s="137">
        <f t="shared" si="24"/>
        <v>46935</v>
      </c>
      <c r="AB193" s="137"/>
      <c r="AC193" s="86" t="s">
        <v>24</v>
      </c>
      <c r="AD193" s="86" t="s">
        <v>113</v>
      </c>
      <c r="AE193" s="86"/>
      <c r="AF193" s="89" t="str">
        <f t="shared" si="3"/>
        <v>2024 Validation</v>
      </c>
    </row>
    <row r="194" spans="1:32" x14ac:dyDescent="0.6">
      <c r="A194" s="82" t="str">
        <f>'Fuel adder inputs and calcs'!C191</f>
        <v>Gas</v>
      </c>
      <c r="B194" s="82" t="str">
        <f>'Fuel adder inputs and calcs'!D191</f>
        <v>ROI</v>
      </c>
      <c r="C194" s="82" t="str">
        <f>'Fuel adder inputs and calcs'!E191&amp;'Fuel adder inputs and calcs'!F191</f>
        <v>2028Q4</v>
      </c>
      <c r="D194" s="82" t="str">
        <f>B194&amp;IF(B194="",""," ")&amp;INDEX('Fixed inputs'!$D$93:$D$97,MATCH(A194,rngFuels,0))</f>
        <v>ROI Gas</v>
      </c>
      <c r="E194" s="59"/>
      <c r="F194" s="130"/>
      <c r="G194" s="86" t="str">
        <f t="shared" si="22"/>
        <v>ROI Gas</v>
      </c>
      <c r="H194" s="86" t="s">
        <v>22</v>
      </c>
      <c r="I194" s="87">
        <f ca="1">INDEX(rngFuelPricesDeterministic,MATCH($C194,'Commodity inputs and calcs'!$N$33:$N$100,0),MATCH($A194,'Commodity inputs and calcs'!$O$32:$S$32,0))+'Fuel adder inputs and calcs'!Q191</f>
        <v>9.5985152869760864</v>
      </c>
      <c r="J194" s="87"/>
      <c r="K194" s="86" t="s">
        <v>23</v>
      </c>
      <c r="L194" s="88">
        <v>1</v>
      </c>
      <c r="M194" s="137">
        <f>INDEX('Fixed inputs'!$G$8:$G$75,MATCH(C194,'Fixed inputs'!$D$8:$D$75,0))</f>
        <v>47027</v>
      </c>
      <c r="N194" s="137"/>
      <c r="O194" s="86" t="s">
        <v>24</v>
      </c>
      <c r="P194" s="86" t="s">
        <v>113</v>
      </c>
      <c r="Q194" s="86"/>
      <c r="R194" s="89" t="str">
        <f t="shared" si="23"/>
        <v>2024 Validation</v>
      </c>
      <c r="T194" s="95" t="s">
        <v>33</v>
      </c>
      <c r="U194" s="86" t="s">
        <v>10</v>
      </c>
      <c r="V194" s="86" t="s">
        <v>84</v>
      </c>
      <c r="W194" s="87">
        <f>INDEX(rngCarbonTaxDeterministic,MATCH($C194,'Commodity inputs and calcs'!$U$33:$U$100,0),MATCH($T194,'Commodity inputs and calcs'!$W$32:$Y$32,0))</f>
        <v>0.1</v>
      </c>
      <c r="X194" s="87"/>
      <c r="Y194" s="86" t="s">
        <v>82</v>
      </c>
      <c r="Z194" s="88">
        <v>1</v>
      </c>
      <c r="AA194" s="137">
        <f t="shared" si="24"/>
        <v>47027</v>
      </c>
      <c r="AB194" s="137"/>
      <c r="AC194" s="86" t="s">
        <v>24</v>
      </c>
      <c r="AD194" s="86" t="s">
        <v>113</v>
      </c>
      <c r="AE194" s="86"/>
      <c r="AF194" s="89" t="str">
        <f t="shared" si="3"/>
        <v>2024 Validation</v>
      </c>
    </row>
    <row r="195" spans="1:32" x14ac:dyDescent="0.6">
      <c r="A195" s="82" t="str">
        <f>'Fuel adder inputs and calcs'!C192</f>
        <v>Gas</v>
      </c>
      <c r="B195" s="82" t="str">
        <f>'Fuel adder inputs and calcs'!D192</f>
        <v>ROI</v>
      </c>
      <c r="C195" s="82" t="str">
        <f>'Fuel adder inputs and calcs'!E192&amp;'Fuel adder inputs and calcs'!F192</f>
        <v>2029Q1</v>
      </c>
      <c r="D195" s="82" t="str">
        <f>B195&amp;IF(B195="",""," ")&amp;INDEX('Fixed inputs'!$D$93:$D$97,MATCH(A195,rngFuels,0))</f>
        <v>ROI Gas</v>
      </c>
      <c r="E195" s="59"/>
      <c r="F195" s="130"/>
      <c r="G195" s="86" t="str">
        <f t="shared" si="22"/>
        <v>ROI Gas</v>
      </c>
      <c r="H195" s="86" t="s">
        <v>22</v>
      </c>
      <c r="I195" s="87">
        <f ca="1">INDEX(rngFuelPricesDeterministic,MATCH($C195,'Commodity inputs and calcs'!$N$33:$N$100,0),MATCH($A195,'Commodity inputs and calcs'!$O$32:$S$32,0))+'Fuel adder inputs and calcs'!Q192</f>
        <v>14.445888810657586</v>
      </c>
      <c r="J195" s="87"/>
      <c r="K195" s="86" t="s">
        <v>23</v>
      </c>
      <c r="L195" s="88">
        <v>1</v>
      </c>
      <c r="M195" s="137">
        <f>INDEX('Fixed inputs'!$G$8:$G$75,MATCH(C195,'Fixed inputs'!$D$8:$D$75,0))</f>
        <v>47119</v>
      </c>
      <c r="N195" s="137"/>
      <c r="O195" s="86" t="s">
        <v>24</v>
      </c>
      <c r="P195" s="86" t="s">
        <v>113</v>
      </c>
      <c r="Q195" s="86"/>
      <c r="R195" s="89" t="str">
        <f t="shared" si="23"/>
        <v>2024 Validation</v>
      </c>
      <c r="T195" s="95" t="s">
        <v>33</v>
      </c>
      <c r="U195" s="86" t="s">
        <v>10</v>
      </c>
      <c r="V195" s="86" t="s">
        <v>84</v>
      </c>
      <c r="W195" s="87">
        <f>INDEX(rngCarbonTaxDeterministic,MATCH($C195,'Commodity inputs and calcs'!$U$33:$U$100,0),MATCH($T195,'Commodity inputs and calcs'!$W$32:$Y$32,0))</f>
        <v>0.1</v>
      </c>
      <c r="X195" s="87"/>
      <c r="Y195" s="86" t="s">
        <v>82</v>
      </c>
      <c r="Z195" s="88">
        <v>1</v>
      </c>
      <c r="AA195" s="137">
        <f t="shared" si="24"/>
        <v>47119</v>
      </c>
      <c r="AB195" s="137"/>
      <c r="AC195" s="86" t="s">
        <v>24</v>
      </c>
      <c r="AD195" s="86" t="s">
        <v>113</v>
      </c>
      <c r="AE195" s="86"/>
      <c r="AF195" s="89" t="str">
        <f t="shared" si="3"/>
        <v>2024 Validation</v>
      </c>
    </row>
    <row r="196" spans="1:32" x14ac:dyDescent="0.6">
      <c r="A196" s="82" t="str">
        <f>'Fuel adder inputs and calcs'!C193</f>
        <v>Gas</v>
      </c>
      <c r="B196" s="82" t="str">
        <f>'Fuel adder inputs and calcs'!D193</f>
        <v>ROI</v>
      </c>
      <c r="C196" s="82" t="str">
        <f>'Fuel adder inputs and calcs'!E193&amp;'Fuel adder inputs and calcs'!F193</f>
        <v>2029Q2</v>
      </c>
      <c r="D196" s="82" t="str">
        <f>B196&amp;IF(B196="",""," ")&amp;INDEX('Fixed inputs'!$D$93:$D$97,MATCH(A196,rngFuels,0))</f>
        <v>ROI Gas</v>
      </c>
      <c r="E196" s="59"/>
      <c r="F196" s="130"/>
      <c r="G196" s="86" t="str">
        <f t="shared" si="22"/>
        <v>ROI Gas</v>
      </c>
      <c r="H196" s="86" t="s">
        <v>22</v>
      </c>
      <c r="I196" s="87">
        <f ca="1">INDEX(rngFuelPricesDeterministic,MATCH($C196,'Commodity inputs and calcs'!$N$33:$N$100,0),MATCH($A196,'Commodity inputs and calcs'!$O$32:$S$32,0))+'Fuel adder inputs and calcs'!Q193</f>
        <v>8.8823246455886817</v>
      </c>
      <c r="J196" s="87"/>
      <c r="K196" s="86" t="s">
        <v>23</v>
      </c>
      <c r="L196" s="88">
        <v>1</v>
      </c>
      <c r="M196" s="137">
        <f>INDEX('Fixed inputs'!$G$8:$G$75,MATCH(C196,'Fixed inputs'!$D$8:$D$75,0))</f>
        <v>47209</v>
      </c>
      <c r="N196" s="137"/>
      <c r="O196" s="86" t="s">
        <v>24</v>
      </c>
      <c r="P196" s="86" t="s">
        <v>113</v>
      </c>
      <c r="Q196" s="86"/>
      <c r="R196" s="89" t="str">
        <f t="shared" si="23"/>
        <v>2024 Validation</v>
      </c>
      <c r="T196" s="95" t="s">
        <v>33</v>
      </c>
      <c r="U196" s="86" t="s">
        <v>10</v>
      </c>
      <c r="V196" s="86" t="s">
        <v>84</v>
      </c>
      <c r="W196" s="87">
        <f>INDEX(rngCarbonTaxDeterministic,MATCH($C196,'Commodity inputs and calcs'!$U$33:$U$100,0),MATCH($T196,'Commodity inputs and calcs'!$W$32:$Y$32,0))</f>
        <v>0.1</v>
      </c>
      <c r="X196" s="87"/>
      <c r="Y196" s="86" t="s">
        <v>82</v>
      </c>
      <c r="Z196" s="88">
        <v>1</v>
      </c>
      <c r="AA196" s="137">
        <f t="shared" si="24"/>
        <v>47209</v>
      </c>
      <c r="AB196" s="137"/>
      <c r="AC196" s="86" t="s">
        <v>24</v>
      </c>
      <c r="AD196" s="86" t="s">
        <v>113</v>
      </c>
      <c r="AE196" s="86"/>
      <c r="AF196" s="89" t="str">
        <f t="shared" si="3"/>
        <v>2024 Validation</v>
      </c>
    </row>
    <row r="197" spans="1:32" x14ac:dyDescent="0.6">
      <c r="A197" s="82" t="str">
        <f>'Fuel adder inputs and calcs'!C194</f>
        <v>Gas</v>
      </c>
      <c r="B197" s="82" t="str">
        <f>'Fuel adder inputs and calcs'!D194</f>
        <v>ROI</v>
      </c>
      <c r="C197" s="82" t="str">
        <f>'Fuel adder inputs and calcs'!E194&amp;'Fuel adder inputs and calcs'!F194</f>
        <v>2029Q3</v>
      </c>
      <c r="D197" s="82" t="str">
        <f>B197&amp;IF(B197="",""," ")&amp;INDEX('Fixed inputs'!$D$93:$D$97,MATCH(A197,rngFuels,0))</f>
        <v>ROI Gas</v>
      </c>
      <c r="E197" s="59"/>
      <c r="F197" s="130"/>
      <c r="G197" s="86" t="str">
        <f t="shared" si="22"/>
        <v>ROI Gas</v>
      </c>
      <c r="H197" s="86" t="s">
        <v>22</v>
      </c>
      <c r="I197" s="87">
        <f ca="1">INDEX(rngFuelPricesDeterministic,MATCH($C197,'Commodity inputs and calcs'!$N$33:$N$100,0),MATCH($A197,'Commodity inputs and calcs'!$O$32:$S$32,0))+'Fuel adder inputs and calcs'!Q194</f>
        <v>8.6034515777474656</v>
      </c>
      <c r="J197" s="87"/>
      <c r="K197" s="86" t="s">
        <v>23</v>
      </c>
      <c r="L197" s="88">
        <v>1</v>
      </c>
      <c r="M197" s="137">
        <f>INDEX('Fixed inputs'!$G$8:$G$75,MATCH(C197,'Fixed inputs'!$D$8:$D$75,0))</f>
        <v>47300</v>
      </c>
      <c r="N197" s="137"/>
      <c r="O197" s="86" t="s">
        <v>24</v>
      </c>
      <c r="P197" s="86" t="s">
        <v>113</v>
      </c>
      <c r="Q197" s="86"/>
      <c r="R197" s="89" t="str">
        <f t="shared" si="23"/>
        <v>2024 Validation</v>
      </c>
      <c r="T197" s="95" t="s">
        <v>33</v>
      </c>
      <c r="U197" s="86" t="s">
        <v>10</v>
      </c>
      <c r="V197" s="86" t="s">
        <v>84</v>
      </c>
      <c r="W197" s="87">
        <f>INDEX(rngCarbonTaxDeterministic,MATCH($C197,'Commodity inputs and calcs'!$U$33:$U$100,0),MATCH($T197,'Commodity inputs and calcs'!$W$32:$Y$32,0))</f>
        <v>0.1</v>
      </c>
      <c r="X197" s="87"/>
      <c r="Y197" s="86" t="s">
        <v>82</v>
      </c>
      <c r="Z197" s="88">
        <v>1</v>
      </c>
      <c r="AA197" s="137">
        <f t="shared" si="24"/>
        <v>47300</v>
      </c>
      <c r="AB197" s="137"/>
      <c r="AC197" s="86" t="s">
        <v>24</v>
      </c>
      <c r="AD197" s="86" t="s">
        <v>113</v>
      </c>
      <c r="AE197" s="86"/>
      <c r="AF197" s="89" t="str">
        <f t="shared" si="3"/>
        <v>2024 Validation</v>
      </c>
    </row>
    <row r="198" spans="1:32" x14ac:dyDescent="0.6">
      <c r="A198" s="82" t="str">
        <f>'Fuel adder inputs and calcs'!C195</f>
        <v>Gas</v>
      </c>
      <c r="B198" s="82" t="str">
        <f>'Fuel adder inputs and calcs'!D195</f>
        <v>ROI</v>
      </c>
      <c r="C198" s="82" t="str">
        <f>'Fuel adder inputs and calcs'!E195&amp;'Fuel adder inputs and calcs'!F195</f>
        <v>2029Q4</v>
      </c>
      <c r="D198" s="82" t="str">
        <f>B198&amp;IF(B198="",""," ")&amp;INDEX('Fixed inputs'!$D$93:$D$97,MATCH(A198,rngFuels,0))</f>
        <v>ROI Gas</v>
      </c>
      <c r="E198" s="59"/>
      <c r="F198" s="130"/>
      <c r="G198" s="86" t="str">
        <f t="shared" ref="G198:G214" si="25">D198</f>
        <v>ROI Gas</v>
      </c>
      <c r="H198" s="86" t="s">
        <v>22</v>
      </c>
      <c r="I198" s="87">
        <f ca="1">INDEX(rngFuelPricesDeterministic,MATCH($C198,'Commodity inputs and calcs'!$N$33:$N$100,0),MATCH($A198,'Commodity inputs and calcs'!$O$32:$S$32,0))+'Fuel adder inputs and calcs'!Q195</f>
        <v>9.5985152869760864</v>
      </c>
      <c r="J198" s="87"/>
      <c r="K198" s="86" t="s">
        <v>23</v>
      </c>
      <c r="L198" s="88">
        <v>1</v>
      </c>
      <c r="M198" s="137">
        <f>INDEX('Fixed inputs'!$G$8:$G$75,MATCH(C198,'Fixed inputs'!$D$8:$D$75,0))</f>
        <v>47392</v>
      </c>
      <c r="N198" s="137"/>
      <c r="O198" s="86" t="s">
        <v>24</v>
      </c>
      <c r="P198" s="86" t="s">
        <v>113</v>
      </c>
      <c r="Q198" s="86"/>
      <c r="R198" s="89" t="str">
        <f t="shared" si="23"/>
        <v>2024 Validation</v>
      </c>
      <c r="T198" s="95" t="s">
        <v>33</v>
      </c>
      <c r="U198" s="86" t="s">
        <v>10</v>
      </c>
      <c r="V198" s="86" t="s">
        <v>84</v>
      </c>
      <c r="W198" s="87">
        <f>INDEX(rngCarbonTaxDeterministic,MATCH($C198,'Commodity inputs and calcs'!$U$33:$U$100,0),MATCH($T198,'Commodity inputs and calcs'!$W$32:$Y$32,0))</f>
        <v>0.1</v>
      </c>
      <c r="X198" s="87"/>
      <c r="Y198" s="86" t="s">
        <v>82</v>
      </c>
      <c r="Z198" s="88">
        <v>1</v>
      </c>
      <c r="AA198" s="137">
        <f t="shared" si="24"/>
        <v>47392</v>
      </c>
      <c r="AB198" s="137"/>
      <c r="AC198" s="86" t="s">
        <v>24</v>
      </c>
      <c r="AD198" s="86" t="s">
        <v>113</v>
      </c>
      <c r="AE198" s="86"/>
      <c r="AF198" s="89" t="str">
        <f t="shared" si="3"/>
        <v>2024 Validation</v>
      </c>
    </row>
    <row r="199" spans="1:32" x14ac:dyDescent="0.6">
      <c r="A199" s="82" t="str">
        <f>'Fuel adder inputs and calcs'!C196</f>
        <v>Gas</v>
      </c>
      <c r="B199" s="82" t="str">
        <f>'Fuel adder inputs and calcs'!D196</f>
        <v>ROI</v>
      </c>
      <c r="C199" s="82" t="str">
        <f>'Fuel adder inputs and calcs'!E196&amp;'Fuel adder inputs and calcs'!F196</f>
        <v>2030Q1</v>
      </c>
      <c r="D199" s="82" t="str">
        <f>B199&amp;IF(B199="",""," ")&amp;INDEX('Fixed inputs'!$D$93:$D$97,MATCH(A199,rngFuels,0))</f>
        <v>ROI Gas</v>
      </c>
      <c r="E199" s="59"/>
      <c r="F199" s="130"/>
      <c r="G199" s="86" t="str">
        <f t="shared" si="25"/>
        <v>ROI Gas</v>
      </c>
      <c r="H199" s="86" t="s">
        <v>22</v>
      </c>
      <c r="I199" s="87">
        <f ca="1">INDEX(rngFuelPricesDeterministic,MATCH($C199,'Commodity inputs and calcs'!$N$33:$N$100,0),MATCH($A199,'Commodity inputs and calcs'!$O$32:$S$32,0))+'Fuel adder inputs and calcs'!Q196</f>
        <v>14.445888810657586</v>
      </c>
      <c r="J199" s="87"/>
      <c r="K199" s="86" t="s">
        <v>23</v>
      </c>
      <c r="L199" s="88">
        <v>1</v>
      </c>
      <c r="M199" s="137">
        <f>INDEX('Fixed inputs'!$G$8:$G$75,MATCH(C199,'Fixed inputs'!$D$8:$D$75,0))</f>
        <v>47484</v>
      </c>
      <c r="N199" s="137"/>
      <c r="O199" s="86" t="s">
        <v>24</v>
      </c>
      <c r="P199" s="86" t="s">
        <v>113</v>
      </c>
      <c r="Q199" s="86"/>
      <c r="R199" s="89" t="str">
        <f t="shared" si="23"/>
        <v>2024 Validation</v>
      </c>
      <c r="T199" s="95" t="s">
        <v>33</v>
      </c>
      <c r="U199" s="86" t="s">
        <v>10</v>
      </c>
      <c r="V199" s="86" t="s">
        <v>84</v>
      </c>
      <c r="W199" s="87">
        <f>INDEX(rngCarbonTaxDeterministic,MATCH($C199,'Commodity inputs and calcs'!$U$33:$U$100,0),MATCH($T199,'Commodity inputs and calcs'!$W$32:$Y$32,0))</f>
        <v>0.1</v>
      </c>
      <c r="X199" s="87"/>
      <c r="Y199" s="86" t="s">
        <v>82</v>
      </c>
      <c r="Z199" s="88">
        <v>2</v>
      </c>
      <c r="AA199" s="137">
        <f t="shared" ref="AA199:AA214" si="26">AA63</f>
        <v>47484</v>
      </c>
      <c r="AB199" s="137"/>
      <c r="AC199" s="86" t="s">
        <v>24</v>
      </c>
      <c r="AD199" s="86" t="s">
        <v>113</v>
      </c>
      <c r="AE199" s="86"/>
      <c r="AF199" s="89" t="str">
        <f t="shared" si="3"/>
        <v>2024 Validation</v>
      </c>
    </row>
    <row r="200" spans="1:32" x14ac:dyDescent="0.6">
      <c r="A200" s="82" t="str">
        <f>'Fuel adder inputs and calcs'!C197</f>
        <v>Gas</v>
      </c>
      <c r="B200" s="82" t="str">
        <f>'Fuel adder inputs and calcs'!D197</f>
        <v>ROI</v>
      </c>
      <c r="C200" s="82" t="str">
        <f>'Fuel adder inputs and calcs'!E197&amp;'Fuel adder inputs and calcs'!F197</f>
        <v>2030Q2</v>
      </c>
      <c r="D200" s="82" t="str">
        <f>B200&amp;IF(B200="",""," ")&amp;INDEX('Fixed inputs'!$D$93:$D$97,MATCH(A200,rngFuels,0))</f>
        <v>ROI Gas</v>
      </c>
      <c r="E200" s="59"/>
      <c r="F200" s="130"/>
      <c r="G200" s="86" t="str">
        <f t="shared" si="25"/>
        <v>ROI Gas</v>
      </c>
      <c r="H200" s="86" t="s">
        <v>22</v>
      </c>
      <c r="I200" s="87">
        <f ca="1">INDEX(rngFuelPricesDeterministic,MATCH($C200,'Commodity inputs and calcs'!$N$33:$N$100,0),MATCH($A200,'Commodity inputs and calcs'!$O$32:$S$32,0))+'Fuel adder inputs and calcs'!Q197</f>
        <v>8.8823246455886817</v>
      </c>
      <c r="J200" s="87"/>
      <c r="K200" s="86" t="s">
        <v>23</v>
      </c>
      <c r="L200" s="88">
        <v>1</v>
      </c>
      <c r="M200" s="137">
        <f>INDEX('Fixed inputs'!$G$8:$G$75,MATCH(C200,'Fixed inputs'!$D$8:$D$75,0))</f>
        <v>47574</v>
      </c>
      <c r="N200" s="137"/>
      <c r="O200" s="86" t="s">
        <v>24</v>
      </c>
      <c r="P200" s="86" t="s">
        <v>113</v>
      </c>
      <c r="Q200" s="86"/>
      <c r="R200" s="89" t="str">
        <f t="shared" si="23"/>
        <v>2024 Validation</v>
      </c>
      <c r="T200" s="95" t="s">
        <v>33</v>
      </c>
      <c r="U200" s="86" t="s">
        <v>10</v>
      </c>
      <c r="V200" s="86" t="s">
        <v>84</v>
      </c>
      <c r="W200" s="87">
        <f>INDEX(rngCarbonTaxDeterministic,MATCH($C200,'Commodity inputs and calcs'!$U$33:$U$100,0),MATCH($T200,'Commodity inputs and calcs'!$W$32:$Y$32,0))</f>
        <v>0.1</v>
      </c>
      <c r="X200" s="87"/>
      <c r="Y200" s="86" t="s">
        <v>82</v>
      </c>
      <c r="Z200" s="88">
        <v>3</v>
      </c>
      <c r="AA200" s="137">
        <f t="shared" si="26"/>
        <v>47574</v>
      </c>
      <c r="AB200" s="137"/>
      <c r="AC200" s="86" t="s">
        <v>24</v>
      </c>
      <c r="AD200" s="86" t="s">
        <v>113</v>
      </c>
      <c r="AE200" s="86"/>
      <c r="AF200" s="89" t="str">
        <f t="shared" si="3"/>
        <v>2024 Validation</v>
      </c>
    </row>
    <row r="201" spans="1:32" x14ac:dyDescent="0.6">
      <c r="A201" s="82" t="str">
        <f>'Fuel adder inputs and calcs'!C198</f>
        <v>Gas</v>
      </c>
      <c r="B201" s="82" t="str">
        <f>'Fuel adder inputs and calcs'!D198</f>
        <v>ROI</v>
      </c>
      <c r="C201" s="82" t="str">
        <f>'Fuel adder inputs and calcs'!E198&amp;'Fuel adder inputs and calcs'!F198</f>
        <v>2030Q3</v>
      </c>
      <c r="D201" s="82" t="str">
        <f>B201&amp;IF(B201="",""," ")&amp;INDEX('Fixed inputs'!$D$93:$D$97,MATCH(A201,rngFuels,0))</f>
        <v>ROI Gas</v>
      </c>
      <c r="E201" s="59"/>
      <c r="F201" s="130"/>
      <c r="G201" s="86" t="str">
        <f t="shared" si="25"/>
        <v>ROI Gas</v>
      </c>
      <c r="H201" s="86" t="s">
        <v>22</v>
      </c>
      <c r="I201" s="87">
        <f ca="1">INDEX(rngFuelPricesDeterministic,MATCH($C201,'Commodity inputs and calcs'!$N$33:$N$100,0),MATCH($A201,'Commodity inputs and calcs'!$O$32:$S$32,0))+'Fuel adder inputs and calcs'!Q198</f>
        <v>8.6034515777474656</v>
      </c>
      <c r="J201" s="87"/>
      <c r="K201" s="86" t="s">
        <v>23</v>
      </c>
      <c r="L201" s="88">
        <v>1</v>
      </c>
      <c r="M201" s="137">
        <f>INDEX('Fixed inputs'!$G$8:$G$75,MATCH(C201,'Fixed inputs'!$D$8:$D$75,0))</f>
        <v>47665</v>
      </c>
      <c r="N201" s="137"/>
      <c r="O201" s="86" t="s">
        <v>24</v>
      </c>
      <c r="P201" s="86" t="s">
        <v>113</v>
      </c>
      <c r="Q201" s="86"/>
      <c r="R201" s="89" t="str">
        <f t="shared" si="23"/>
        <v>2024 Validation</v>
      </c>
      <c r="T201" s="95" t="s">
        <v>33</v>
      </c>
      <c r="U201" s="86" t="s">
        <v>10</v>
      </c>
      <c r="V201" s="86" t="s">
        <v>84</v>
      </c>
      <c r="W201" s="87">
        <f>INDEX(rngCarbonTaxDeterministic,MATCH($C201,'Commodity inputs and calcs'!$U$33:$U$100,0),MATCH($T201,'Commodity inputs and calcs'!$W$32:$Y$32,0))</f>
        <v>0.1</v>
      </c>
      <c r="X201" s="87"/>
      <c r="Y201" s="86" t="s">
        <v>82</v>
      </c>
      <c r="Z201" s="88">
        <v>4</v>
      </c>
      <c r="AA201" s="137">
        <f t="shared" si="26"/>
        <v>47665</v>
      </c>
      <c r="AB201" s="137"/>
      <c r="AC201" s="86" t="s">
        <v>24</v>
      </c>
      <c r="AD201" s="86" t="s">
        <v>113</v>
      </c>
      <c r="AE201" s="86"/>
      <c r="AF201" s="89" t="str">
        <f t="shared" si="3"/>
        <v>2024 Validation</v>
      </c>
    </row>
    <row r="202" spans="1:32" x14ac:dyDescent="0.6">
      <c r="A202" s="82" t="str">
        <f>'Fuel adder inputs and calcs'!C199</f>
        <v>Gas</v>
      </c>
      <c r="B202" s="82" t="str">
        <f>'Fuel adder inputs and calcs'!D199</f>
        <v>ROI</v>
      </c>
      <c r="C202" s="82" t="str">
        <f>'Fuel adder inputs and calcs'!E199&amp;'Fuel adder inputs and calcs'!F199</f>
        <v>2030Q4</v>
      </c>
      <c r="D202" s="82" t="str">
        <f>B202&amp;IF(B202="",""," ")&amp;INDEX('Fixed inputs'!$D$93:$D$97,MATCH(A202,rngFuels,0))</f>
        <v>ROI Gas</v>
      </c>
      <c r="E202" s="59"/>
      <c r="F202" s="130"/>
      <c r="G202" s="86" t="str">
        <f t="shared" si="25"/>
        <v>ROI Gas</v>
      </c>
      <c r="H202" s="86" t="s">
        <v>22</v>
      </c>
      <c r="I202" s="87">
        <f ca="1">INDEX(rngFuelPricesDeterministic,MATCH($C202,'Commodity inputs and calcs'!$N$33:$N$100,0),MATCH($A202,'Commodity inputs and calcs'!$O$32:$S$32,0))+'Fuel adder inputs and calcs'!Q199</f>
        <v>9.5985152869760864</v>
      </c>
      <c r="J202" s="87"/>
      <c r="K202" s="86" t="s">
        <v>23</v>
      </c>
      <c r="L202" s="88">
        <v>1</v>
      </c>
      <c r="M202" s="137">
        <f>INDEX('Fixed inputs'!$G$8:$G$75,MATCH(C202,'Fixed inputs'!$D$8:$D$75,0))</f>
        <v>47757</v>
      </c>
      <c r="N202" s="137"/>
      <c r="O202" s="86" t="s">
        <v>24</v>
      </c>
      <c r="P202" s="86" t="s">
        <v>113</v>
      </c>
      <c r="Q202" s="86"/>
      <c r="R202" s="89" t="str">
        <f t="shared" si="23"/>
        <v>2024 Validation</v>
      </c>
      <c r="T202" s="95" t="s">
        <v>33</v>
      </c>
      <c r="U202" s="86" t="s">
        <v>10</v>
      </c>
      <c r="V202" s="86" t="s">
        <v>84</v>
      </c>
      <c r="W202" s="87">
        <f>INDEX(rngCarbonTaxDeterministic,MATCH($C202,'Commodity inputs and calcs'!$U$33:$U$100,0),MATCH($T202,'Commodity inputs and calcs'!$W$32:$Y$32,0))</f>
        <v>0.1</v>
      </c>
      <c r="X202" s="87"/>
      <c r="Y202" s="86" t="s">
        <v>82</v>
      </c>
      <c r="Z202" s="88">
        <v>5</v>
      </c>
      <c r="AA202" s="137">
        <f t="shared" si="26"/>
        <v>47757</v>
      </c>
      <c r="AB202" s="137"/>
      <c r="AC202" s="86" t="s">
        <v>24</v>
      </c>
      <c r="AD202" s="86" t="s">
        <v>113</v>
      </c>
      <c r="AE202" s="86"/>
      <c r="AF202" s="89" t="str">
        <f t="shared" si="3"/>
        <v>2024 Validation</v>
      </c>
    </row>
    <row r="203" spans="1:32" x14ac:dyDescent="0.6">
      <c r="A203" s="82" t="str">
        <f>'Fuel adder inputs and calcs'!C200</f>
        <v>Gas</v>
      </c>
      <c r="B203" s="82" t="str">
        <f>'Fuel adder inputs and calcs'!D200</f>
        <v>ROI</v>
      </c>
      <c r="C203" s="82" t="str">
        <f>'Fuel adder inputs and calcs'!E200&amp;'Fuel adder inputs and calcs'!F200</f>
        <v>2031Q1</v>
      </c>
      <c r="D203" s="82" t="str">
        <f>B203&amp;IF(B203="",""," ")&amp;INDEX('Fixed inputs'!$D$93:$D$97,MATCH(A203,rngFuels,0))</f>
        <v>ROI Gas</v>
      </c>
      <c r="E203" s="59"/>
      <c r="F203" s="130"/>
      <c r="G203" s="86" t="str">
        <f t="shared" si="25"/>
        <v>ROI Gas</v>
      </c>
      <c r="H203" s="86" t="s">
        <v>22</v>
      </c>
      <c r="I203" s="87">
        <f ca="1">INDEX(rngFuelPricesDeterministic,MATCH($C203,'Commodity inputs and calcs'!$N$33:$N$100,0),MATCH($A203,'Commodity inputs and calcs'!$O$32:$S$32,0))+'Fuel adder inputs and calcs'!Q200</f>
        <v>14.445888810657586</v>
      </c>
      <c r="J203" s="87"/>
      <c r="K203" s="86" t="s">
        <v>23</v>
      </c>
      <c r="L203" s="88">
        <v>1</v>
      </c>
      <c r="M203" s="137">
        <f>INDEX('Fixed inputs'!$G$8:$G$75,MATCH(C203,'Fixed inputs'!$D$8:$D$75,0))</f>
        <v>47849</v>
      </c>
      <c r="N203" s="137"/>
      <c r="O203" s="86" t="s">
        <v>24</v>
      </c>
      <c r="P203" s="86" t="s">
        <v>113</v>
      </c>
      <c r="Q203" s="86"/>
      <c r="R203" s="89" t="str">
        <f t="shared" si="23"/>
        <v>2024 Validation</v>
      </c>
      <c r="T203" s="95" t="s">
        <v>33</v>
      </c>
      <c r="U203" s="86" t="s">
        <v>10</v>
      </c>
      <c r="V203" s="86" t="s">
        <v>84</v>
      </c>
      <c r="W203" s="87">
        <f>INDEX(rngCarbonTaxDeterministic,MATCH($C203,'Commodity inputs and calcs'!$U$33:$U$100,0),MATCH($T203,'Commodity inputs and calcs'!$W$32:$Y$32,0))</f>
        <v>0.1</v>
      </c>
      <c r="X203" s="87"/>
      <c r="Y203" s="86" t="s">
        <v>82</v>
      </c>
      <c r="Z203" s="88">
        <v>6</v>
      </c>
      <c r="AA203" s="137">
        <f t="shared" si="26"/>
        <v>47849</v>
      </c>
      <c r="AB203" s="137"/>
      <c r="AC203" s="86" t="s">
        <v>24</v>
      </c>
      <c r="AD203" s="86" t="s">
        <v>113</v>
      </c>
      <c r="AE203" s="86"/>
      <c r="AF203" s="89" t="str">
        <f t="shared" si="3"/>
        <v>2024 Validation</v>
      </c>
    </row>
    <row r="204" spans="1:32" x14ac:dyDescent="0.6">
      <c r="A204" s="82" t="str">
        <f>'Fuel adder inputs and calcs'!C201</f>
        <v>Gas</v>
      </c>
      <c r="B204" s="82" t="str">
        <f>'Fuel adder inputs and calcs'!D201</f>
        <v>ROI</v>
      </c>
      <c r="C204" s="82" t="str">
        <f>'Fuel adder inputs and calcs'!E201&amp;'Fuel adder inputs and calcs'!F201</f>
        <v>2031Q2</v>
      </c>
      <c r="D204" s="82" t="str">
        <f>B204&amp;IF(B204="",""," ")&amp;INDEX('Fixed inputs'!$D$93:$D$97,MATCH(A204,rngFuels,0))</f>
        <v>ROI Gas</v>
      </c>
      <c r="E204" s="59"/>
      <c r="F204" s="130"/>
      <c r="G204" s="86" t="str">
        <f t="shared" si="25"/>
        <v>ROI Gas</v>
      </c>
      <c r="H204" s="86" t="s">
        <v>22</v>
      </c>
      <c r="I204" s="87">
        <f ca="1">INDEX(rngFuelPricesDeterministic,MATCH($C204,'Commodity inputs and calcs'!$N$33:$N$100,0),MATCH($A204,'Commodity inputs and calcs'!$O$32:$S$32,0))+'Fuel adder inputs and calcs'!Q201</f>
        <v>8.8823246455886817</v>
      </c>
      <c r="J204" s="87"/>
      <c r="K204" s="86" t="s">
        <v>23</v>
      </c>
      <c r="L204" s="88">
        <v>1</v>
      </c>
      <c r="M204" s="137">
        <f>INDEX('Fixed inputs'!$G$8:$G$75,MATCH(C204,'Fixed inputs'!$D$8:$D$75,0))</f>
        <v>47939</v>
      </c>
      <c r="N204" s="137"/>
      <c r="O204" s="86" t="s">
        <v>24</v>
      </c>
      <c r="P204" s="86" t="s">
        <v>113</v>
      </c>
      <c r="Q204" s="86"/>
      <c r="R204" s="89" t="str">
        <f t="shared" si="23"/>
        <v>2024 Validation</v>
      </c>
      <c r="T204" s="95" t="s">
        <v>33</v>
      </c>
      <c r="U204" s="86" t="s">
        <v>10</v>
      </c>
      <c r="V204" s="86" t="s">
        <v>84</v>
      </c>
      <c r="W204" s="87">
        <f>INDEX(rngCarbonTaxDeterministic,MATCH($C204,'Commodity inputs and calcs'!$U$33:$U$100,0),MATCH($T204,'Commodity inputs and calcs'!$W$32:$Y$32,0))</f>
        <v>0.1</v>
      </c>
      <c r="X204" s="87"/>
      <c r="Y204" s="86" t="s">
        <v>82</v>
      </c>
      <c r="Z204" s="88">
        <v>7</v>
      </c>
      <c r="AA204" s="137">
        <f t="shared" si="26"/>
        <v>47939</v>
      </c>
      <c r="AB204" s="137"/>
      <c r="AC204" s="86" t="s">
        <v>24</v>
      </c>
      <c r="AD204" s="86" t="s">
        <v>113</v>
      </c>
      <c r="AE204" s="86"/>
      <c r="AF204" s="89" t="str">
        <f t="shared" si="3"/>
        <v>2024 Validation</v>
      </c>
    </row>
    <row r="205" spans="1:32" x14ac:dyDescent="0.6">
      <c r="A205" s="82" t="str">
        <f>'Fuel adder inputs and calcs'!C202</f>
        <v>Gas</v>
      </c>
      <c r="B205" s="82" t="str">
        <f>'Fuel adder inputs and calcs'!D202</f>
        <v>ROI</v>
      </c>
      <c r="C205" s="82" t="str">
        <f>'Fuel adder inputs and calcs'!E202&amp;'Fuel adder inputs and calcs'!F202</f>
        <v>2031Q3</v>
      </c>
      <c r="D205" s="82" t="str">
        <f>B205&amp;IF(B205="",""," ")&amp;INDEX('Fixed inputs'!$D$93:$D$97,MATCH(A205,rngFuels,0))</f>
        <v>ROI Gas</v>
      </c>
      <c r="E205" s="59"/>
      <c r="F205" s="130"/>
      <c r="G205" s="86" t="str">
        <f t="shared" si="25"/>
        <v>ROI Gas</v>
      </c>
      <c r="H205" s="86" t="s">
        <v>22</v>
      </c>
      <c r="I205" s="87">
        <f ca="1">INDEX(rngFuelPricesDeterministic,MATCH($C205,'Commodity inputs and calcs'!$N$33:$N$100,0),MATCH($A205,'Commodity inputs and calcs'!$O$32:$S$32,0))+'Fuel adder inputs and calcs'!Q202</f>
        <v>8.6034515777474656</v>
      </c>
      <c r="J205" s="87"/>
      <c r="K205" s="86" t="s">
        <v>23</v>
      </c>
      <c r="L205" s="88">
        <v>1</v>
      </c>
      <c r="M205" s="137">
        <f>INDEX('Fixed inputs'!$G$8:$G$75,MATCH(C205,'Fixed inputs'!$D$8:$D$75,0))</f>
        <v>48030</v>
      </c>
      <c r="N205" s="137"/>
      <c r="O205" s="86" t="s">
        <v>24</v>
      </c>
      <c r="P205" s="86" t="s">
        <v>113</v>
      </c>
      <c r="Q205" s="86"/>
      <c r="R205" s="89" t="str">
        <f t="shared" si="23"/>
        <v>2024 Validation</v>
      </c>
      <c r="T205" s="95" t="s">
        <v>33</v>
      </c>
      <c r="U205" s="86" t="s">
        <v>10</v>
      </c>
      <c r="V205" s="86" t="s">
        <v>84</v>
      </c>
      <c r="W205" s="87">
        <f>INDEX(rngCarbonTaxDeterministic,MATCH($C205,'Commodity inputs and calcs'!$U$33:$U$100,0),MATCH($T205,'Commodity inputs and calcs'!$W$32:$Y$32,0))</f>
        <v>0.1</v>
      </c>
      <c r="X205" s="87"/>
      <c r="Y205" s="86" t="s">
        <v>82</v>
      </c>
      <c r="Z205" s="88">
        <v>8</v>
      </c>
      <c r="AA205" s="137">
        <f t="shared" si="26"/>
        <v>48030</v>
      </c>
      <c r="AB205" s="137"/>
      <c r="AC205" s="86" t="s">
        <v>24</v>
      </c>
      <c r="AD205" s="86" t="s">
        <v>113</v>
      </c>
      <c r="AE205" s="86"/>
      <c r="AF205" s="89" t="str">
        <f t="shared" si="3"/>
        <v>2024 Validation</v>
      </c>
    </row>
    <row r="206" spans="1:32" x14ac:dyDescent="0.6">
      <c r="A206" s="82" t="str">
        <f>'Fuel adder inputs and calcs'!C203</f>
        <v>Gas</v>
      </c>
      <c r="B206" s="82" t="str">
        <f>'Fuel adder inputs and calcs'!D203</f>
        <v>ROI</v>
      </c>
      <c r="C206" s="82" t="str">
        <f>'Fuel adder inputs and calcs'!E203&amp;'Fuel adder inputs and calcs'!F203</f>
        <v>2031Q4</v>
      </c>
      <c r="D206" s="82" t="str">
        <f>B206&amp;IF(B206="",""," ")&amp;INDEX('Fixed inputs'!$D$93:$D$97,MATCH(A206,rngFuels,0))</f>
        <v>ROI Gas</v>
      </c>
      <c r="E206" s="59"/>
      <c r="F206" s="130"/>
      <c r="G206" s="86" t="str">
        <f t="shared" si="25"/>
        <v>ROI Gas</v>
      </c>
      <c r="H206" s="86" t="s">
        <v>22</v>
      </c>
      <c r="I206" s="87">
        <f ca="1">INDEX(rngFuelPricesDeterministic,MATCH($C206,'Commodity inputs and calcs'!$N$33:$N$100,0),MATCH($A206,'Commodity inputs and calcs'!$O$32:$S$32,0))+'Fuel adder inputs and calcs'!Q203</f>
        <v>9.5985152869760864</v>
      </c>
      <c r="J206" s="87"/>
      <c r="K206" s="86" t="s">
        <v>23</v>
      </c>
      <c r="L206" s="88">
        <v>1</v>
      </c>
      <c r="M206" s="137">
        <f>INDEX('Fixed inputs'!$G$8:$G$75,MATCH(C206,'Fixed inputs'!$D$8:$D$75,0))</f>
        <v>48122</v>
      </c>
      <c r="N206" s="137"/>
      <c r="O206" s="86" t="s">
        <v>24</v>
      </c>
      <c r="P206" s="86" t="s">
        <v>113</v>
      </c>
      <c r="Q206" s="86"/>
      <c r="R206" s="89" t="str">
        <f t="shared" si="23"/>
        <v>2024 Validation</v>
      </c>
      <c r="T206" s="95" t="s">
        <v>33</v>
      </c>
      <c r="U206" s="86" t="s">
        <v>10</v>
      </c>
      <c r="V206" s="86" t="s">
        <v>84</v>
      </c>
      <c r="W206" s="87">
        <f>INDEX(rngCarbonTaxDeterministic,MATCH($C206,'Commodity inputs and calcs'!$U$33:$U$100,0),MATCH($T206,'Commodity inputs and calcs'!$W$32:$Y$32,0))</f>
        <v>0.1</v>
      </c>
      <c r="X206" s="87"/>
      <c r="Y206" s="86" t="s">
        <v>82</v>
      </c>
      <c r="Z206" s="88">
        <v>9</v>
      </c>
      <c r="AA206" s="137">
        <f t="shared" si="26"/>
        <v>48122</v>
      </c>
      <c r="AB206" s="137"/>
      <c r="AC206" s="86" t="s">
        <v>24</v>
      </c>
      <c r="AD206" s="86" t="s">
        <v>113</v>
      </c>
      <c r="AE206" s="86"/>
      <c r="AF206" s="89" t="str">
        <f t="shared" si="3"/>
        <v>2024 Validation</v>
      </c>
    </row>
    <row r="207" spans="1:32" x14ac:dyDescent="0.6">
      <c r="A207" s="82" t="str">
        <f>'Fuel adder inputs and calcs'!C204</f>
        <v>Gas</v>
      </c>
      <c r="B207" s="82" t="str">
        <f>'Fuel adder inputs and calcs'!D204</f>
        <v>ROI</v>
      </c>
      <c r="C207" s="82" t="str">
        <f>'Fuel adder inputs and calcs'!E204&amp;'Fuel adder inputs and calcs'!F204</f>
        <v>2032Q1</v>
      </c>
      <c r="D207" s="82" t="str">
        <f>B207&amp;IF(B207="",""," ")&amp;INDEX('Fixed inputs'!$D$93:$D$97,MATCH(A207,rngFuels,0))</f>
        <v>ROI Gas</v>
      </c>
      <c r="E207" s="59"/>
      <c r="F207" s="130"/>
      <c r="G207" s="86" t="str">
        <f t="shared" si="25"/>
        <v>ROI Gas</v>
      </c>
      <c r="H207" s="86" t="s">
        <v>22</v>
      </c>
      <c r="I207" s="87">
        <f ca="1">INDEX(rngFuelPricesDeterministic,MATCH($C207,'Commodity inputs and calcs'!$N$33:$N$100,0),MATCH($A207,'Commodity inputs and calcs'!$O$32:$S$32,0))+'Fuel adder inputs and calcs'!Q204</f>
        <v>14.445888810657586</v>
      </c>
      <c r="J207" s="87"/>
      <c r="K207" s="86" t="s">
        <v>23</v>
      </c>
      <c r="L207" s="88">
        <v>1</v>
      </c>
      <c r="M207" s="137">
        <f>INDEX('Fixed inputs'!$G$8:$G$75,MATCH(C207,'Fixed inputs'!$D$8:$D$75,0))</f>
        <v>48214</v>
      </c>
      <c r="N207" s="137"/>
      <c r="O207" s="86" t="s">
        <v>24</v>
      </c>
      <c r="P207" s="86" t="s">
        <v>113</v>
      </c>
      <c r="Q207" s="86"/>
      <c r="R207" s="89" t="str">
        <f t="shared" si="23"/>
        <v>2024 Validation</v>
      </c>
      <c r="T207" s="95" t="s">
        <v>33</v>
      </c>
      <c r="U207" s="86" t="s">
        <v>10</v>
      </c>
      <c r="V207" s="86" t="s">
        <v>84</v>
      </c>
      <c r="W207" s="87">
        <f>INDEX(rngCarbonTaxDeterministic,MATCH($C207,'Commodity inputs and calcs'!$U$33:$U$100,0),MATCH($T207,'Commodity inputs and calcs'!$W$32:$Y$32,0))</f>
        <v>0.1</v>
      </c>
      <c r="X207" s="87"/>
      <c r="Y207" s="86" t="s">
        <v>82</v>
      </c>
      <c r="Z207" s="88">
        <v>10</v>
      </c>
      <c r="AA207" s="137">
        <f t="shared" si="26"/>
        <v>48214</v>
      </c>
      <c r="AB207" s="137"/>
      <c r="AC207" s="86" t="s">
        <v>24</v>
      </c>
      <c r="AD207" s="86" t="s">
        <v>113</v>
      </c>
      <c r="AE207" s="86"/>
      <c r="AF207" s="89" t="str">
        <f t="shared" si="3"/>
        <v>2024 Validation</v>
      </c>
    </row>
    <row r="208" spans="1:32" x14ac:dyDescent="0.6">
      <c r="A208" s="82" t="str">
        <f>'Fuel adder inputs and calcs'!C205</f>
        <v>Gas</v>
      </c>
      <c r="B208" s="82" t="str">
        <f>'Fuel adder inputs and calcs'!D205</f>
        <v>ROI</v>
      </c>
      <c r="C208" s="82" t="str">
        <f>'Fuel adder inputs and calcs'!E205&amp;'Fuel adder inputs and calcs'!F205</f>
        <v>2032Q2</v>
      </c>
      <c r="D208" s="82" t="str">
        <f>B208&amp;IF(B208="",""," ")&amp;INDEX('Fixed inputs'!$D$93:$D$97,MATCH(A208,rngFuels,0))</f>
        <v>ROI Gas</v>
      </c>
      <c r="E208" s="59"/>
      <c r="F208" s="130"/>
      <c r="G208" s="86" t="str">
        <f t="shared" si="25"/>
        <v>ROI Gas</v>
      </c>
      <c r="H208" s="86" t="s">
        <v>22</v>
      </c>
      <c r="I208" s="87">
        <f ca="1">INDEX(rngFuelPricesDeterministic,MATCH($C208,'Commodity inputs and calcs'!$N$33:$N$100,0),MATCH($A208,'Commodity inputs and calcs'!$O$32:$S$32,0))+'Fuel adder inputs and calcs'!Q205</f>
        <v>8.8823246455886817</v>
      </c>
      <c r="J208" s="87"/>
      <c r="K208" s="86" t="s">
        <v>23</v>
      </c>
      <c r="L208" s="88">
        <v>1</v>
      </c>
      <c r="M208" s="137">
        <f>INDEX('Fixed inputs'!$G$8:$G$75,MATCH(C208,'Fixed inputs'!$D$8:$D$75,0))</f>
        <v>48305</v>
      </c>
      <c r="N208" s="137"/>
      <c r="O208" s="86" t="s">
        <v>24</v>
      </c>
      <c r="P208" s="86" t="s">
        <v>113</v>
      </c>
      <c r="Q208" s="86"/>
      <c r="R208" s="89" t="str">
        <f t="shared" si="23"/>
        <v>2024 Validation</v>
      </c>
      <c r="T208" s="95" t="s">
        <v>33</v>
      </c>
      <c r="U208" s="86" t="s">
        <v>10</v>
      </c>
      <c r="V208" s="86" t="s">
        <v>84</v>
      </c>
      <c r="W208" s="87">
        <f>INDEX(rngCarbonTaxDeterministic,MATCH($C208,'Commodity inputs and calcs'!$U$33:$U$100,0),MATCH($T208,'Commodity inputs and calcs'!$W$32:$Y$32,0))</f>
        <v>0.1</v>
      </c>
      <c r="X208" s="87"/>
      <c r="Y208" s="86" t="s">
        <v>82</v>
      </c>
      <c r="Z208" s="88">
        <v>11</v>
      </c>
      <c r="AA208" s="137">
        <f t="shared" si="26"/>
        <v>48305</v>
      </c>
      <c r="AB208" s="137"/>
      <c r="AC208" s="86" t="s">
        <v>24</v>
      </c>
      <c r="AD208" s="86" t="s">
        <v>113</v>
      </c>
      <c r="AE208" s="86"/>
      <c r="AF208" s="89" t="str">
        <f t="shared" si="3"/>
        <v>2024 Validation</v>
      </c>
    </row>
    <row r="209" spans="1:32" x14ac:dyDescent="0.6">
      <c r="A209" s="82" t="str">
        <f>'Fuel adder inputs and calcs'!C206</f>
        <v>Gas</v>
      </c>
      <c r="B209" s="82" t="str">
        <f>'Fuel adder inputs and calcs'!D206</f>
        <v>ROI</v>
      </c>
      <c r="C209" s="82" t="str">
        <f>'Fuel adder inputs and calcs'!E206&amp;'Fuel adder inputs and calcs'!F206</f>
        <v>2032Q3</v>
      </c>
      <c r="D209" s="82" t="str">
        <f>B209&amp;IF(B209="",""," ")&amp;INDEX('Fixed inputs'!$D$93:$D$97,MATCH(A209,rngFuels,0))</f>
        <v>ROI Gas</v>
      </c>
      <c r="E209" s="59"/>
      <c r="F209" s="130"/>
      <c r="G209" s="86" t="str">
        <f t="shared" si="25"/>
        <v>ROI Gas</v>
      </c>
      <c r="H209" s="86" t="s">
        <v>22</v>
      </c>
      <c r="I209" s="87">
        <f ca="1">INDEX(rngFuelPricesDeterministic,MATCH($C209,'Commodity inputs and calcs'!$N$33:$N$100,0),MATCH($A209,'Commodity inputs and calcs'!$O$32:$S$32,0))+'Fuel adder inputs and calcs'!Q206</f>
        <v>8.6034515777474656</v>
      </c>
      <c r="J209" s="87"/>
      <c r="K209" s="86" t="s">
        <v>23</v>
      </c>
      <c r="L209" s="88">
        <v>1</v>
      </c>
      <c r="M209" s="137">
        <f>INDEX('Fixed inputs'!$G$8:$G$75,MATCH(C209,'Fixed inputs'!$D$8:$D$75,0))</f>
        <v>48396</v>
      </c>
      <c r="N209" s="137"/>
      <c r="O209" s="86" t="s">
        <v>24</v>
      </c>
      <c r="P209" s="86" t="s">
        <v>113</v>
      </c>
      <c r="Q209" s="86"/>
      <c r="R209" s="89" t="str">
        <f t="shared" si="23"/>
        <v>2024 Validation</v>
      </c>
      <c r="T209" s="95" t="s">
        <v>33</v>
      </c>
      <c r="U209" s="86" t="s">
        <v>10</v>
      </c>
      <c r="V209" s="86" t="s">
        <v>84</v>
      </c>
      <c r="W209" s="87">
        <f>INDEX(rngCarbonTaxDeterministic,MATCH($C209,'Commodity inputs and calcs'!$U$33:$U$100,0),MATCH($T209,'Commodity inputs and calcs'!$W$32:$Y$32,0))</f>
        <v>0.1</v>
      </c>
      <c r="X209" s="87"/>
      <c r="Y209" s="86" t="s">
        <v>82</v>
      </c>
      <c r="Z209" s="88">
        <v>12</v>
      </c>
      <c r="AA209" s="137">
        <f t="shared" si="26"/>
        <v>48396</v>
      </c>
      <c r="AB209" s="137"/>
      <c r="AC209" s="86" t="s">
        <v>24</v>
      </c>
      <c r="AD209" s="86" t="s">
        <v>113</v>
      </c>
      <c r="AE209" s="86"/>
      <c r="AF209" s="89" t="str">
        <f t="shared" si="3"/>
        <v>2024 Validation</v>
      </c>
    </row>
    <row r="210" spans="1:32" x14ac:dyDescent="0.6">
      <c r="A210" s="82" t="str">
        <f>'Fuel adder inputs and calcs'!C207</f>
        <v>Gas</v>
      </c>
      <c r="B210" s="82" t="str">
        <f>'Fuel adder inputs and calcs'!D207</f>
        <v>ROI</v>
      </c>
      <c r="C210" s="82" t="str">
        <f>'Fuel adder inputs and calcs'!E207&amp;'Fuel adder inputs and calcs'!F207</f>
        <v>2032Q4</v>
      </c>
      <c r="D210" s="82" t="str">
        <f>B210&amp;IF(B210="",""," ")&amp;INDEX('Fixed inputs'!$D$93:$D$97,MATCH(A210,rngFuels,0))</f>
        <v>ROI Gas</v>
      </c>
      <c r="E210" s="59"/>
      <c r="F210" s="130"/>
      <c r="G210" s="86" t="str">
        <f t="shared" si="25"/>
        <v>ROI Gas</v>
      </c>
      <c r="H210" s="86" t="s">
        <v>22</v>
      </c>
      <c r="I210" s="87">
        <f ca="1">INDEX(rngFuelPricesDeterministic,MATCH($C210,'Commodity inputs and calcs'!$N$33:$N$100,0),MATCH($A210,'Commodity inputs and calcs'!$O$32:$S$32,0))+'Fuel adder inputs and calcs'!Q207</f>
        <v>9.5985152869760864</v>
      </c>
      <c r="J210" s="87"/>
      <c r="K210" s="86" t="s">
        <v>23</v>
      </c>
      <c r="L210" s="88">
        <v>1</v>
      </c>
      <c r="M210" s="137">
        <f>INDEX('Fixed inputs'!$G$8:$G$75,MATCH(C210,'Fixed inputs'!$D$8:$D$75,0))</f>
        <v>48488</v>
      </c>
      <c r="N210" s="137"/>
      <c r="O210" s="86" t="s">
        <v>24</v>
      </c>
      <c r="P210" s="86" t="s">
        <v>113</v>
      </c>
      <c r="Q210" s="86"/>
      <c r="R210" s="89" t="str">
        <f t="shared" si="23"/>
        <v>2024 Validation</v>
      </c>
      <c r="T210" s="95" t="s">
        <v>33</v>
      </c>
      <c r="U210" s="86" t="s">
        <v>10</v>
      </c>
      <c r="V210" s="86" t="s">
        <v>84</v>
      </c>
      <c r="W210" s="87">
        <f>INDEX(rngCarbonTaxDeterministic,MATCH($C210,'Commodity inputs and calcs'!$U$33:$U$100,0),MATCH($T210,'Commodity inputs and calcs'!$W$32:$Y$32,0))</f>
        <v>0.1</v>
      </c>
      <c r="X210" s="87"/>
      <c r="Y210" s="86" t="s">
        <v>82</v>
      </c>
      <c r="Z210" s="88">
        <v>13</v>
      </c>
      <c r="AA210" s="137">
        <f t="shared" si="26"/>
        <v>48488</v>
      </c>
      <c r="AB210" s="137"/>
      <c r="AC210" s="86" t="s">
        <v>24</v>
      </c>
      <c r="AD210" s="86" t="s">
        <v>113</v>
      </c>
      <c r="AE210" s="86"/>
      <c r="AF210" s="89" t="str">
        <f t="shared" si="3"/>
        <v>2024 Validation</v>
      </c>
    </row>
    <row r="211" spans="1:32" x14ac:dyDescent="0.6">
      <c r="A211" s="82" t="str">
        <f>'Fuel adder inputs and calcs'!C208</f>
        <v>Gas</v>
      </c>
      <c r="B211" s="82" t="str">
        <f>'Fuel adder inputs and calcs'!D208</f>
        <v>ROI</v>
      </c>
      <c r="C211" s="82" t="str">
        <f>'Fuel adder inputs and calcs'!E208&amp;'Fuel adder inputs and calcs'!F208</f>
        <v>2033Q1</v>
      </c>
      <c r="D211" s="82" t="str">
        <f>B211&amp;IF(B211="",""," ")&amp;INDEX('Fixed inputs'!$D$93:$D$97,MATCH(A211,rngFuels,0))</f>
        <v>ROI Gas</v>
      </c>
      <c r="E211" s="59"/>
      <c r="F211" s="130"/>
      <c r="G211" s="86" t="str">
        <f t="shared" si="25"/>
        <v>ROI Gas</v>
      </c>
      <c r="H211" s="86" t="s">
        <v>22</v>
      </c>
      <c r="I211" s="87">
        <f ca="1">INDEX(rngFuelPricesDeterministic,MATCH($C211,'Commodity inputs and calcs'!$N$33:$N$100,0),MATCH($A211,'Commodity inputs and calcs'!$O$32:$S$32,0))+'Fuel adder inputs and calcs'!Q208</f>
        <v>14.445888810657586</v>
      </c>
      <c r="J211" s="87"/>
      <c r="K211" s="86" t="s">
        <v>23</v>
      </c>
      <c r="L211" s="88">
        <v>1</v>
      </c>
      <c r="M211" s="137">
        <f>INDEX('Fixed inputs'!$G$8:$G$75,MATCH(C211,'Fixed inputs'!$D$8:$D$75,0))</f>
        <v>48580</v>
      </c>
      <c r="N211" s="137"/>
      <c r="O211" s="86" t="s">
        <v>24</v>
      </c>
      <c r="P211" s="86" t="s">
        <v>113</v>
      </c>
      <c r="Q211" s="86"/>
      <c r="R211" s="89" t="str">
        <f t="shared" si="23"/>
        <v>2024 Validation</v>
      </c>
      <c r="T211" s="95" t="s">
        <v>33</v>
      </c>
      <c r="U211" s="86" t="s">
        <v>10</v>
      </c>
      <c r="V211" s="86" t="s">
        <v>84</v>
      </c>
      <c r="W211" s="87">
        <f>INDEX(rngCarbonTaxDeterministic,MATCH($C211,'Commodity inputs and calcs'!$U$33:$U$100,0),MATCH($T211,'Commodity inputs and calcs'!$W$32:$Y$32,0))</f>
        <v>0.1</v>
      </c>
      <c r="X211" s="87"/>
      <c r="Y211" s="86" t="s">
        <v>82</v>
      </c>
      <c r="Z211" s="88">
        <v>14</v>
      </c>
      <c r="AA211" s="137">
        <f t="shared" si="26"/>
        <v>48580</v>
      </c>
      <c r="AB211" s="137"/>
      <c r="AC211" s="86" t="s">
        <v>24</v>
      </c>
      <c r="AD211" s="86" t="s">
        <v>113</v>
      </c>
      <c r="AE211" s="86"/>
      <c r="AF211" s="89" t="str">
        <f t="shared" si="3"/>
        <v>2024 Validation</v>
      </c>
    </row>
    <row r="212" spans="1:32" x14ac:dyDescent="0.6">
      <c r="A212" s="82" t="str">
        <f>'Fuel adder inputs and calcs'!C209</f>
        <v>Gas</v>
      </c>
      <c r="B212" s="82" t="str">
        <f>'Fuel adder inputs and calcs'!D209</f>
        <v>ROI</v>
      </c>
      <c r="C212" s="82" t="str">
        <f>'Fuel adder inputs and calcs'!E209&amp;'Fuel adder inputs and calcs'!F209</f>
        <v>2033Q2</v>
      </c>
      <c r="D212" s="82" t="str">
        <f>B212&amp;IF(B212="",""," ")&amp;INDEX('Fixed inputs'!$D$93:$D$97,MATCH(A212,rngFuels,0))</f>
        <v>ROI Gas</v>
      </c>
      <c r="E212" s="59"/>
      <c r="F212" s="130"/>
      <c r="G212" s="86" t="str">
        <f t="shared" si="25"/>
        <v>ROI Gas</v>
      </c>
      <c r="H212" s="86" t="s">
        <v>22</v>
      </c>
      <c r="I212" s="87">
        <f ca="1">INDEX(rngFuelPricesDeterministic,MATCH($C212,'Commodity inputs and calcs'!$N$33:$N$100,0),MATCH($A212,'Commodity inputs and calcs'!$O$32:$S$32,0))+'Fuel adder inputs and calcs'!Q209</f>
        <v>8.8823246455886817</v>
      </c>
      <c r="J212" s="87"/>
      <c r="K212" s="86" t="s">
        <v>23</v>
      </c>
      <c r="L212" s="88">
        <v>1</v>
      </c>
      <c r="M212" s="137">
        <f>INDEX('Fixed inputs'!$G$8:$G$75,MATCH(C212,'Fixed inputs'!$D$8:$D$75,0))</f>
        <v>48670</v>
      </c>
      <c r="N212" s="137"/>
      <c r="O212" s="86" t="s">
        <v>24</v>
      </c>
      <c r="P212" s="86" t="s">
        <v>113</v>
      </c>
      <c r="Q212" s="86"/>
      <c r="R212" s="89" t="str">
        <f t="shared" si="23"/>
        <v>2024 Validation</v>
      </c>
      <c r="T212" s="95" t="s">
        <v>33</v>
      </c>
      <c r="U212" s="86" t="s">
        <v>10</v>
      </c>
      <c r="V212" s="86" t="s">
        <v>84</v>
      </c>
      <c r="W212" s="87">
        <f>INDEX(rngCarbonTaxDeterministic,MATCH($C212,'Commodity inputs and calcs'!$U$33:$U$100,0),MATCH($T212,'Commodity inputs and calcs'!$W$32:$Y$32,0))</f>
        <v>0.1</v>
      </c>
      <c r="X212" s="87"/>
      <c r="Y212" s="86" t="s">
        <v>82</v>
      </c>
      <c r="Z212" s="88">
        <v>15</v>
      </c>
      <c r="AA212" s="137">
        <f t="shared" si="26"/>
        <v>48670</v>
      </c>
      <c r="AB212" s="137"/>
      <c r="AC212" s="86" t="s">
        <v>24</v>
      </c>
      <c r="AD212" s="86" t="s">
        <v>113</v>
      </c>
      <c r="AE212" s="86"/>
      <c r="AF212" s="89" t="str">
        <f t="shared" si="3"/>
        <v>2024 Validation</v>
      </c>
    </row>
    <row r="213" spans="1:32" x14ac:dyDescent="0.6">
      <c r="A213" s="82" t="str">
        <f>'Fuel adder inputs and calcs'!C210</f>
        <v>Gas</v>
      </c>
      <c r="B213" s="82" t="str">
        <f>'Fuel adder inputs and calcs'!D210</f>
        <v>ROI</v>
      </c>
      <c r="C213" s="82" t="str">
        <f>'Fuel adder inputs and calcs'!E210&amp;'Fuel adder inputs and calcs'!F210</f>
        <v>2033Q3</v>
      </c>
      <c r="D213" s="82" t="str">
        <f>B213&amp;IF(B213="",""," ")&amp;INDEX('Fixed inputs'!$D$93:$D$97,MATCH(A213,rngFuels,0))</f>
        <v>ROI Gas</v>
      </c>
      <c r="E213" s="59"/>
      <c r="F213" s="130"/>
      <c r="G213" s="86" t="str">
        <f t="shared" si="25"/>
        <v>ROI Gas</v>
      </c>
      <c r="H213" s="86" t="s">
        <v>22</v>
      </c>
      <c r="I213" s="87">
        <f ca="1">INDEX(rngFuelPricesDeterministic,MATCH($C213,'Commodity inputs and calcs'!$N$33:$N$100,0),MATCH($A213,'Commodity inputs and calcs'!$O$32:$S$32,0))+'Fuel adder inputs and calcs'!Q210</f>
        <v>8.6034515777474656</v>
      </c>
      <c r="J213" s="87"/>
      <c r="K213" s="86" t="s">
        <v>23</v>
      </c>
      <c r="L213" s="88">
        <v>1</v>
      </c>
      <c r="M213" s="137">
        <f>INDEX('Fixed inputs'!$G$8:$G$75,MATCH(C213,'Fixed inputs'!$D$8:$D$75,0))</f>
        <v>48761</v>
      </c>
      <c r="N213" s="137"/>
      <c r="O213" s="86" t="s">
        <v>24</v>
      </c>
      <c r="P213" s="86" t="s">
        <v>113</v>
      </c>
      <c r="Q213" s="86"/>
      <c r="R213" s="89" t="str">
        <f t="shared" si="23"/>
        <v>2024 Validation</v>
      </c>
      <c r="T213" s="95" t="s">
        <v>33</v>
      </c>
      <c r="U213" s="86" t="s">
        <v>10</v>
      </c>
      <c r="V213" s="86" t="s">
        <v>84</v>
      </c>
      <c r="W213" s="87">
        <f>INDEX(rngCarbonTaxDeterministic,MATCH($C213,'Commodity inputs and calcs'!$U$33:$U$100,0),MATCH($T213,'Commodity inputs and calcs'!$W$32:$Y$32,0))</f>
        <v>0.1</v>
      </c>
      <c r="X213" s="87"/>
      <c r="Y213" s="86" t="s">
        <v>82</v>
      </c>
      <c r="Z213" s="88">
        <v>16</v>
      </c>
      <c r="AA213" s="137">
        <f t="shared" si="26"/>
        <v>48761</v>
      </c>
      <c r="AB213" s="137"/>
      <c r="AC213" s="86" t="s">
        <v>24</v>
      </c>
      <c r="AD213" s="86" t="s">
        <v>113</v>
      </c>
      <c r="AE213" s="86"/>
      <c r="AF213" s="89" t="str">
        <f t="shared" si="3"/>
        <v>2024 Validation</v>
      </c>
    </row>
    <row r="214" spans="1:32" x14ac:dyDescent="0.6">
      <c r="A214" s="82" t="str">
        <f>'Fuel adder inputs and calcs'!C211</f>
        <v>Gas</v>
      </c>
      <c r="B214" s="82" t="str">
        <f>'Fuel adder inputs and calcs'!D211</f>
        <v>ROI</v>
      </c>
      <c r="C214" s="82" t="str">
        <f>'Fuel adder inputs and calcs'!E211&amp;'Fuel adder inputs and calcs'!F211</f>
        <v>2033Q4</v>
      </c>
      <c r="D214" s="82" t="str">
        <f>B214&amp;IF(B214="",""," ")&amp;INDEX('Fixed inputs'!$D$93:$D$97,MATCH(A214,rngFuels,0))</f>
        <v>ROI Gas</v>
      </c>
      <c r="E214" s="59"/>
      <c r="F214" s="130"/>
      <c r="G214" s="86" t="str">
        <f t="shared" si="25"/>
        <v>ROI Gas</v>
      </c>
      <c r="H214" s="86" t="s">
        <v>22</v>
      </c>
      <c r="I214" s="87">
        <f ca="1">INDEX(rngFuelPricesDeterministic,MATCH($C214,'Commodity inputs and calcs'!$N$33:$N$100,0),MATCH($A214,'Commodity inputs and calcs'!$O$32:$S$32,0))+'Fuel adder inputs and calcs'!Q211</f>
        <v>9.5985152869760864</v>
      </c>
      <c r="J214" s="87"/>
      <c r="K214" s="86" t="s">
        <v>23</v>
      </c>
      <c r="L214" s="88">
        <v>1</v>
      </c>
      <c r="M214" s="137">
        <f>INDEX('Fixed inputs'!$G$8:$G$75,MATCH(C214,'Fixed inputs'!$D$8:$D$75,0))</f>
        <v>48853</v>
      </c>
      <c r="N214" s="137"/>
      <c r="O214" s="86" t="s">
        <v>24</v>
      </c>
      <c r="P214" s="86" t="s">
        <v>113</v>
      </c>
      <c r="Q214" s="86"/>
      <c r="R214" s="89" t="str">
        <f t="shared" si="23"/>
        <v>2024 Validation</v>
      </c>
      <c r="T214" s="95" t="s">
        <v>33</v>
      </c>
      <c r="U214" s="86" t="s">
        <v>10</v>
      </c>
      <c r="V214" s="86" t="s">
        <v>84</v>
      </c>
      <c r="W214" s="87">
        <f>INDEX(rngCarbonTaxDeterministic,MATCH($C214,'Commodity inputs and calcs'!$U$33:$U$100,0),MATCH($T214,'Commodity inputs and calcs'!$W$32:$Y$32,0))</f>
        <v>0.1</v>
      </c>
      <c r="X214" s="87"/>
      <c r="Y214" s="86" t="s">
        <v>82</v>
      </c>
      <c r="Z214" s="88">
        <v>17</v>
      </c>
      <c r="AA214" s="137">
        <f t="shared" si="26"/>
        <v>48853</v>
      </c>
      <c r="AB214" s="137"/>
      <c r="AC214" s="86" t="s">
        <v>24</v>
      </c>
      <c r="AD214" s="86" t="s">
        <v>113</v>
      </c>
      <c r="AE214" s="86"/>
      <c r="AF214" s="89" t="str">
        <f t="shared" si="3"/>
        <v>2024 Validation</v>
      </c>
    </row>
    <row r="215" spans="1:32" x14ac:dyDescent="0.6">
      <c r="A215" s="82" t="str">
        <f>'Fuel adder inputs and calcs'!C212</f>
        <v>Gas</v>
      </c>
      <c r="B215" s="82" t="str">
        <f>'Fuel adder inputs and calcs'!D212</f>
        <v>NI</v>
      </c>
      <c r="C215" s="82" t="str">
        <f>'Fuel adder inputs and calcs'!E212&amp;'Fuel adder inputs and calcs'!F212</f>
        <v>2017Q1</v>
      </c>
      <c r="D215" s="82" t="str">
        <f>B215&amp;IF(B215="",""," ")&amp;INDEX('Fixed inputs'!$D$93:$D$97,MATCH(A215,rngFuels,0))</f>
        <v>NI Gas</v>
      </c>
      <c r="E215" s="59"/>
      <c r="F215" s="129"/>
      <c r="G215" s="86" t="str">
        <f>D215</f>
        <v>NI Gas</v>
      </c>
      <c r="H215" s="86" t="s">
        <v>22</v>
      </c>
      <c r="I215" s="87">
        <f ca="1">INDEX(rngFuelPricesDeterministic,MATCH($C215,'Commodity inputs and calcs'!$N$33:$N$100,0),MATCH($A215,'Commodity inputs and calcs'!$O$32:$S$32,0))+'Fuel adder inputs and calcs'!Q212</f>
        <v>14.788924784805188</v>
      </c>
      <c r="J215" s="87"/>
      <c r="K215" s="86" t="s">
        <v>23</v>
      </c>
      <c r="L215" s="88">
        <v>1</v>
      </c>
      <c r="M215" s="137">
        <f>INDEX('Fixed inputs'!$G$8:$G$75,MATCH(C215,'Fixed inputs'!$D$8:$D$75,0))</f>
        <v>42736</v>
      </c>
      <c r="N215" s="137"/>
      <c r="O215" s="86" t="s">
        <v>24</v>
      </c>
      <c r="P215" s="86" t="s">
        <v>113</v>
      </c>
      <c r="Q215" s="86"/>
      <c r="R215" s="89" t="str">
        <f t="shared" si="2"/>
        <v>2024 Validation</v>
      </c>
      <c r="T215" s="95" t="s">
        <v>57</v>
      </c>
      <c r="U215" s="86" t="s">
        <v>83</v>
      </c>
      <c r="V215" s="86" t="s">
        <v>84</v>
      </c>
      <c r="W215" s="87">
        <f>INDEX(rngCarbonTaxDeterministic,MATCH($C215,'Commodity inputs and calcs'!$U$33:$U$100,0),MATCH($T215,'Commodity inputs and calcs'!$W$32:$Y$32,0))</f>
        <v>9.217647058823529E-2</v>
      </c>
      <c r="X215" s="87"/>
      <c r="Y215" s="86" t="s">
        <v>82</v>
      </c>
      <c r="Z215" s="88">
        <v>1</v>
      </c>
      <c r="AA215" s="137">
        <f t="shared" ref="AA215:AA246" si="27">AA79</f>
        <v>42736</v>
      </c>
      <c r="AB215" s="137"/>
      <c r="AC215" s="86" t="s">
        <v>24</v>
      </c>
      <c r="AD215" s="86" t="s">
        <v>113</v>
      </c>
      <c r="AE215" s="86"/>
      <c r="AF215" s="89" t="str">
        <f t="shared" si="3"/>
        <v>2024 Validation</v>
      </c>
    </row>
    <row r="216" spans="1:32" x14ac:dyDescent="0.6">
      <c r="A216" s="82" t="str">
        <f>'Fuel adder inputs and calcs'!C213</f>
        <v>Gas</v>
      </c>
      <c r="B216" s="82" t="str">
        <f>'Fuel adder inputs and calcs'!D213</f>
        <v>NI</v>
      </c>
      <c r="C216" s="82" t="str">
        <f>'Fuel adder inputs and calcs'!E213&amp;'Fuel adder inputs and calcs'!F213</f>
        <v>2017Q2</v>
      </c>
      <c r="D216" s="82" t="str">
        <f>B216&amp;IF(B216="",""," ")&amp;INDEX('Fixed inputs'!$D$93:$D$97,MATCH(A216,rngFuels,0))</f>
        <v>NI Gas</v>
      </c>
      <c r="E216" s="59"/>
      <c r="F216" s="129"/>
      <c r="G216" s="86" t="str">
        <f t="shared" ref="G216:G221" si="28">D216</f>
        <v>NI Gas</v>
      </c>
      <c r="H216" s="86" t="s">
        <v>22</v>
      </c>
      <c r="I216" s="87">
        <f ca="1">INDEX(rngFuelPricesDeterministic,MATCH($C216,'Commodity inputs and calcs'!$N$33:$N$100,0),MATCH($A216,'Commodity inputs and calcs'!$O$32:$S$32,0))+'Fuel adder inputs and calcs'!Q213</f>
        <v>9.2253606197362839</v>
      </c>
      <c r="J216" s="87"/>
      <c r="K216" s="86" t="s">
        <v>23</v>
      </c>
      <c r="L216" s="88">
        <v>1</v>
      </c>
      <c r="M216" s="137">
        <f>INDEX('Fixed inputs'!$G$8:$G$75,MATCH(C216,'Fixed inputs'!$D$8:$D$75,0))</f>
        <v>42826</v>
      </c>
      <c r="N216" s="137"/>
      <c r="O216" s="86" t="s">
        <v>24</v>
      </c>
      <c r="P216" s="86" t="s">
        <v>113</v>
      </c>
      <c r="Q216" s="86"/>
      <c r="R216" s="89" t="str">
        <f t="shared" si="2"/>
        <v>2024 Validation</v>
      </c>
      <c r="T216" s="95" t="s">
        <v>57</v>
      </c>
      <c r="U216" s="86" t="s">
        <v>83</v>
      </c>
      <c r="V216" s="86" t="s">
        <v>84</v>
      </c>
      <c r="W216" s="87">
        <f>INDEX(rngCarbonTaxDeterministic,MATCH($C216,'Commodity inputs and calcs'!$U$33:$U$100,0),MATCH($T216,'Commodity inputs and calcs'!$W$32:$Y$32,0))</f>
        <v>9.217647058823529E-2</v>
      </c>
      <c r="X216" s="87"/>
      <c r="Y216" s="86" t="s">
        <v>82</v>
      </c>
      <c r="Z216" s="88">
        <v>1</v>
      </c>
      <c r="AA216" s="137">
        <f t="shared" si="27"/>
        <v>42826</v>
      </c>
      <c r="AB216" s="137"/>
      <c r="AC216" s="86" t="s">
        <v>24</v>
      </c>
      <c r="AD216" s="86" t="s">
        <v>113</v>
      </c>
      <c r="AE216" s="86"/>
      <c r="AF216" s="89" t="str">
        <f t="shared" si="3"/>
        <v>2024 Validation</v>
      </c>
    </row>
    <row r="217" spans="1:32" x14ac:dyDescent="0.6">
      <c r="A217" s="82" t="str">
        <f>'Fuel adder inputs and calcs'!C214</f>
        <v>Gas</v>
      </c>
      <c r="B217" s="82" t="str">
        <f>'Fuel adder inputs and calcs'!D214</f>
        <v>NI</v>
      </c>
      <c r="C217" s="82" t="str">
        <f>'Fuel adder inputs and calcs'!E214&amp;'Fuel adder inputs and calcs'!F214</f>
        <v>2017Q3</v>
      </c>
      <c r="D217" s="82" t="str">
        <f>B217&amp;IF(B217="",""," ")&amp;INDEX('Fixed inputs'!$D$93:$D$97,MATCH(A217,rngFuels,0))</f>
        <v>NI Gas</v>
      </c>
      <c r="E217" s="59"/>
      <c r="F217" s="129"/>
      <c r="G217" s="86" t="str">
        <f t="shared" si="28"/>
        <v>NI Gas</v>
      </c>
      <c r="H217" s="86" t="s">
        <v>22</v>
      </c>
      <c r="I217" s="87">
        <f ca="1">INDEX(rngFuelPricesDeterministic,MATCH($C217,'Commodity inputs and calcs'!$N$33:$N$100,0),MATCH($A217,'Commodity inputs and calcs'!$O$32:$S$32,0))+'Fuel adder inputs and calcs'!Q214</f>
        <v>8.9464875518950677</v>
      </c>
      <c r="J217" s="87"/>
      <c r="K217" s="86" t="s">
        <v>23</v>
      </c>
      <c r="L217" s="88">
        <v>1</v>
      </c>
      <c r="M217" s="137">
        <f>INDEX('Fixed inputs'!$G$8:$G$75,MATCH(C217,'Fixed inputs'!$D$8:$D$75,0))</f>
        <v>42917</v>
      </c>
      <c r="N217" s="137"/>
      <c r="O217" s="86" t="s">
        <v>24</v>
      </c>
      <c r="P217" s="86" t="s">
        <v>113</v>
      </c>
      <c r="Q217" s="86"/>
      <c r="R217" s="89" t="str">
        <f t="shared" si="2"/>
        <v>2024 Validation</v>
      </c>
      <c r="T217" s="95" t="s">
        <v>57</v>
      </c>
      <c r="U217" s="86" t="s">
        <v>83</v>
      </c>
      <c r="V217" s="86" t="s">
        <v>84</v>
      </c>
      <c r="W217" s="87">
        <f>INDEX(rngCarbonTaxDeterministic,MATCH($C217,'Commodity inputs and calcs'!$U$33:$U$100,0),MATCH($T217,'Commodity inputs and calcs'!$W$32:$Y$32,0))</f>
        <v>9.217647058823529E-2</v>
      </c>
      <c r="X217" s="87"/>
      <c r="Y217" s="86" t="s">
        <v>82</v>
      </c>
      <c r="Z217" s="88">
        <v>1</v>
      </c>
      <c r="AA217" s="137">
        <f t="shared" si="27"/>
        <v>42917</v>
      </c>
      <c r="AB217" s="137"/>
      <c r="AC217" s="86" t="s">
        <v>24</v>
      </c>
      <c r="AD217" s="86" t="s">
        <v>113</v>
      </c>
      <c r="AE217" s="86"/>
      <c r="AF217" s="89" t="str">
        <f t="shared" si="3"/>
        <v>2024 Validation</v>
      </c>
    </row>
    <row r="218" spans="1:32" x14ac:dyDescent="0.6">
      <c r="A218" s="82" t="str">
        <f>'Fuel adder inputs and calcs'!C215</f>
        <v>Gas</v>
      </c>
      <c r="B218" s="82" t="str">
        <f>'Fuel adder inputs and calcs'!D215</f>
        <v>NI</v>
      </c>
      <c r="C218" s="82" t="str">
        <f>'Fuel adder inputs and calcs'!E215&amp;'Fuel adder inputs and calcs'!F215</f>
        <v>2017Q4</v>
      </c>
      <c r="D218" s="82" t="str">
        <f>B218&amp;IF(B218="",""," ")&amp;INDEX('Fixed inputs'!$D$93:$D$97,MATCH(A218,rngFuels,0))</f>
        <v>NI Gas</v>
      </c>
      <c r="E218" s="59"/>
      <c r="F218" s="129"/>
      <c r="G218" s="86" t="str">
        <f t="shared" si="28"/>
        <v>NI Gas</v>
      </c>
      <c r="H218" s="86" t="s">
        <v>22</v>
      </c>
      <c r="I218" s="87">
        <f ca="1">INDEX(rngFuelPricesDeterministic,MATCH($C218,'Commodity inputs and calcs'!$N$33:$N$100,0),MATCH($A218,'Commodity inputs and calcs'!$O$32:$S$32,0))+'Fuel adder inputs and calcs'!Q215</f>
        <v>9.9415512611236885</v>
      </c>
      <c r="J218" s="87"/>
      <c r="K218" s="86" t="s">
        <v>23</v>
      </c>
      <c r="L218" s="88">
        <v>1</v>
      </c>
      <c r="M218" s="137">
        <f>INDEX('Fixed inputs'!$G$8:$G$75,MATCH(C218,'Fixed inputs'!$D$8:$D$75,0))</f>
        <v>43009</v>
      </c>
      <c r="N218" s="137"/>
      <c r="O218" s="86" t="s">
        <v>24</v>
      </c>
      <c r="P218" s="86" t="s">
        <v>113</v>
      </c>
      <c r="Q218" s="86"/>
      <c r="R218" s="89" t="str">
        <f t="shared" si="2"/>
        <v>2024 Validation</v>
      </c>
      <c r="T218" s="95" t="s">
        <v>57</v>
      </c>
      <c r="U218" s="86" t="s">
        <v>83</v>
      </c>
      <c r="V218" s="86" t="s">
        <v>84</v>
      </c>
      <c r="W218" s="87">
        <f>INDEX(rngCarbonTaxDeterministic,MATCH($C218,'Commodity inputs and calcs'!$U$33:$U$100,0),MATCH($T218,'Commodity inputs and calcs'!$W$32:$Y$32,0))</f>
        <v>9.217647058823529E-2</v>
      </c>
      <c r="X218" s="87"/>
      <c r="Y218" s="86" t="s">
        <v>82</v>
      </c>
      <c r="Z218" s="88">
        <v>1</v>
      </c>
      <c r="AA218" s="137">
        <f t="shared" si="27"/>
        <v>43009</v>
      </c>
      <c r="AB218" s="137"/>
      <c r="AC218" s="86" t="s">
        <v>24</v>
      </c>
      <c r="AD218" s="86" t="s">
        <v>113</v>
      </c>
      <c r="AE218" s="86"/>
      <c r="AF218" s="89" t="str">
        <f t="shared" si="3"/>
        <v>2024 Validation</v>
      </c>
    </row>
    <row r="219" spans="1:32" x14ac:dyDescent="0.6">
      <c r="A219" s="82" t="str">
        <f>'Fuel adder inputs and calcs'!C216</f>
        <v>Gas</v>
      </c>
      <c r="B219" s="82" t="str">
        <f>'Fuel adder inputs and calcs'!D216</f>
        <v>NI</v>
      </c>
      <c r="C219" s="82" t="str">
        <f>'Fuel adder inputs and calcs'!E216&amp;'Fuel adder inputs and calcs'!F216</f>
        <v>2018Q1</v>
      </c>
      <c r="D219" s="82" t="str">
        <f>B219&amp;IF(B219="",""," ")&amp;INDEX('Fixed inputs'!$D$93:$D$97,MATCH(A219,rngFuels,0))</f>
        <v>NI Gas</v>
      </c>
      <c r="E219" s="59"/>
      <c r="F219" s="129"/>
      <c r="G219" s="86" t="str">
        <f t="shared" si="28"/>
        <v>NI Gas</v>
      </c>
      <c r="H219" s="86" t="s">
        <v>22</v>
      </c>
      <c r="I219" s="87">
        <f ca="1">INDEX(rngFuelPricesDeterministic,MATCH($C219,'Commodity inputs and calcs'!$N$33:$N$100,0),MATCH($A219,'Commodity inputs and calcs'!$O$32:$S$32,0))+'Fuel adder inputs and calcs'!Q216</f>
        <v>14.788924784805188</v>
      </c>
      <c r="J219" s="87"/>
      <c r="K219" s="86" t="s">
        <v>23</v>
      </c>
      <c r="L219" s="88">
        <v>1</v>
      </c>
      <c r="M219" s="137">
        <f>INDEX('Fixed inputs'!$G$8:$G$75,MATCH(C219,'Fixed inputs'!$D$8:$D$75,0))</f>
        <v>43101</v>
      </c>
      <c r="N219" s="137"/>
      <c r="O219" s="86" t="s">
        <v>24</v>
      </c>
      <c r="P219" s="86" t="s">
        <v>113</v>
      </c>
      <c r="Q219" s="86"/>
      <c r="R219" s="89" t="str">
        <f t="shared" si="2"/>
        <v>2024 Validation</v>
      </c>
      <c r="T219" s="95" t="s">
        <v>57</v>
      </c>
      <c r="U219" s="86" t="s">
        <v>83</v>
      </c>
      <c r="V219" s="86" t="s">
        <v>84</v>
      </c>
      <c r="W219" s="87">
        <f>INDEX(rngCarbonTaxDeterministic,MATCH($C219,'Commodity inputs and calcs'!$U$33:$U$100,0),MATCH($T219,'Commodity inputs and calcs'!$W$32:$Y$32,0))</f>
        <v>9.217647058823529E-2</v>
      </c>
      <c r="X219" s="87"/>
      <c r="Y219" s="86" t="s">
        <v>82</v>
      </c>
      <c r="Z219" s="88">
        <v>1</v>
      </c>
      <c r="AA219" s="137">
        <f t="shared" si="27"/>
        <v>43101</v>
      </c>
      <c r="AB219" s="137"/>
      <c r="AC219" s="86" t="s">
        <v>24</v>
      </c>
      <c r="AD219" s="86" t="s">
        <v>113</v>
      </c>
      <c r="AE219" s="86"/>
      <c r="AF219" s="89" t="str">
        <f t="shared" si="3"/>
        <v>2024 Validation</v>
      </c>
    </row>
    <row r="220" spans="1:32" x14ac:dyDescent="0.6">
      <c r="A220" s="82" t="str">
        <f>'Fuel adder inputs and calcs'!C217</f>
        <v>Gas</v>
      </c>
      <c r="B220" s="82" t="str">
        <f>'Fuel adder inputs and calcs'!D217</f>
        <v>NI</v>
      </c>
      <c r="C220" s="82" t="str">
        <f>'Fuel adder inputs and calcs'!E217&amp;'Fuel adder inputs and calcs'!F217</f>
        <v>2018Q2</v>
      </c>
      <c r="D220" s="82" t="str">
        <f>B220&amp;IF(B220="",""," ")&amp;INDEX('Fixed inputs'!$D$93:$D$97,MATCH(A220,rngFuels,0))</f>
        <v>NI Gas</v>
      </c>
      <c r="E220" s="59"/>
      <c r="F220" s="129"/>
      <c r="G220" s="86" t="str">
        <f t="shared" si="28"/>
        <v>NI Gas</v>
      </c>
      <c r="H220" s="86" t="s">
        <v>22</v>
      </c>
      <c r="I220" s="87">
        <f ca="1">INDEX(rngFuelPricesDeterministic,MATCH($C220,'Commodity inputs and calcs'!$N$33:$N$100,0),MATCH($A220,'Commodity inputs and calcs'!$O$32:$S$32,0))+'Fuel adder inputs and calcs'!Q217</f>
        <v>9.2253606197362839</v>
      </c>
      <c r="J220" s="87"/>
      <c r="K220" s="86" t="s">
        <v>23</v>
      </c>
      <c r="L220" s="88">
        <v>1</v>
      </c>
      <c r="M220" s="137">
        <f>INDEX('Fixed inputs'!$G$8:$G$75,MATCH(C220,'Fixed inputs'!$D$8:$D$75,0))</f>
        <v>43191</v>
      </c>
      <c r="N220" s="137"/>
      <c r="O220" s="86" t="s">
        <v>24</v>
      </c>
      <c r="P220" s="86" t="s">
        <v>113</v>
      </c>
      <c r="Q220" s="86"/>
      <c r="R220" s="89" t="str">
        <f t="shared" si="2"/>
        <v>2024 Validation</v>
      </c>
      <c r="T220" s="95" t="s">
        <v>57</v>
      </c>
      <c r="U220" s="86" t="s">
        <v>83</v>
      </c>
      <c r="V220" s="86" t="s">
        <v>84</v>
      </c>
      <c r="W220" s="87">
        <f>INDEX(rngCarbonTaxDeterministic,MATCH($C220,'Commodity inputs and calcs'!$U$33:$U$100,0),MATCH($T220,'Commodity inputs and calcs'!$W$32:$Y$32,0))</f>
        <v>9.217647058823529E-2</v>
      </c>
      <c r="X220" s="87"/>
      <c r="Y220" s="86" t="s">
        <v>82</v>
      </c>
      <c r="Z220" s="88">
        <v>1</v>
      </c>
      <c r="AA220" s="137">
        <f t="shared" si="27"/>
        <v>43191</v>
      </c>
      <c r="AB220" s="137"/>
      <c r="AC220" s="86" t="s">
        <v>24</v>
      </c>
      <c r="AD220" s="86" t="s">
        <v>113</v>
      </c>
      <c r="AE220" s="86"/>
      <c r="AF220" s="89" t="str">
        <f t="shared" si="3"/>
        <v>2024 Validation</v>
      </c>
    </row>
    <row r="221" spans="1:32" x14ac:dyDescent="0.6">
      <c r="A221" s="82" t="str">
        <f>'Fuel adder inputs and calcs'!C218</f>
        <v>Gas</v>
      </c>
      <c r="B221" s="82" t="str">
        <f>'Fuel adder inputs and calcs'!D218</f>
        <v>NI</v>
      </c>
      <c r="C221" s="82" t="str">
        <f>'Fuel adder inputs and calcs'!E218&amp;'Fuel adder inputs and calcs'!F218</f>
        <v>2018Q3</v>
      </c>
      <c r="D221" s="82" t="str">
        <f>B221&amp;IF(B221="",""," ")&amp;INDEX('Fixed inputs'!$D$93:$D$97,MATCH(A221,rngFuels,0))</f>
        <v>NI Gas</v>
      </c>
      <c r="E221" s="59"/>
      <c r="F221" s="129"/>
      <c r="G221" s="86" t="str">
        <f t="shared" si="28"/>
        <v>NI Gas</v>
      </c>
      <c r="H221" s="86" t="s">
        <v>22</v>
      </c>
      <c r="I221" s="87">
        <f ca="1">INDEX(rngFuelPricesDeterministic,MATCH($C221,'Commodity inputs and calcs'!$N$33:$N$100,0),MATCH($A221,'Commodity inputs and calcs'!$O$32:$S$32,0))+'Fuel adder inputs and calcs'!Q218</f>
        <v>8.9464875518950677</v>
      </c>
      <c r="J221" s="87"/>
      <c r="K221" s="86" t="s">
        <v>23</v>
      </c>
      <c r="L221" s="88">
        <v>1</v>
      </c>
      <c r="M221" s="137">
        <f>INDEX('Fixed inputs'!$G$8:$G$75,MATCH(C221,'Fixed inputs'!$D$8:$D$75,0))</f>
        <v>43282</v>
      </c>
      <c r="N221" s="137"/>
      <c r="O221" s="86" t="s">
        <v>24</v>
      </c>
      <c r="P221" s="86" t="s">
        <v>113</v>
      </c>
      <c r="Q221" s="86"/>
      <c r="R221" s="89" t="str">
        <f t="shared" si="2"/>
        <v>2024 Validation</v>
      </c>
      <c r="T221" s="95" t="s">
        <v>57</v>
      </c>
      <c r="U221" s="86" t="s">
        <v>83</v>
      </c>
      <c r="V221" s="86" t="s">
        <v>84</v>
      </c>
      <c r="W221" s="87">
        <f>INDEX(rngCarbonTaxDeterministic,MATCH($C221,'Commodity inputs and calcs'!$U$33:$U$100,0),MATCH($T221,'Commodity inputs and calcs'!$W$32:$Y$32,0))</f>
        <v>9.217647058823529E-2</v>
      </c>
      <c r="X221" s="87"/>
      <c r="Y221" s="86" t="s">
        <v>82</v>
      </c>
      <c r="Z221" s="88">
        <v>1</v>
      </c>
      <c r="AA221" s="137">
        <f t="shared" si="27"/>
        <v>43282</v>
      </c>
      <c r="AB221" s="137"/>
      <c r="AC221" s="86" t="s">
        <v>24</v>
      </c>
      <c r="AD221" s="86" t="s">
        <v>113</v>
      </c>
      <c r="AE221" s="86"/>
      <c r="AF221" s="89" t="str">
        <f t="shared" si="3"/>
        <v>2024 Validation</v>
      </c>
    </row>
    <row r="222" spans="1:32" x14ac:dyDescent="0.6">
      <c r="A222" s="82" t="str">
        <f>'Fuel adder inputs and calcs'!C219</f>
        <v>Gas</v>
      </c>
      <c r="B222" s="82" t="str">
        <f>'Fuel adder inputs and calcs'!D219</f>
        <v>NI</v>
      </c>
      <c r="C222" s="82" t="str">
        <f>'Fuel adder inputs and calcs'!E219&amp;'Fuel adder inputs and calcs'!F219</f>
        <v>2018Q4</v>
      </c>
      <c r="D222" s="82" t="str">
        <f>B222&amp;IF(B222="",""," ")&amp;INDEX('Fixed inputs'!$D$93:$D$97,MATCH(A222,rngFuels,0))</f>
        <v>NI Gas</v>
      </c>
      <c r="E222" s="59"/>
      <c r="F222" s="129"/>
      <c r="G222" s="86" t="str">
        <f t="shared" ref="G222:G242" si="29">D222</f>
        <v>NI Gas</v>
      </c>
      <c r="H222" s="86" t="s">
        <v>22</v>
      </c>
      <c r="I222" s="87">
        <f ca="1">INDEX(rngFuelPricesDeterministic,MATCH($C222,'Commodity inputs and calcs'!$N$33:$N$100,0),MATCH($A222,'Commodity inputs and calcs'!$O$32:$S$32,0))+'Fuel adder inputs and calcs'!Q219</f>
        <v>9.9415512611236885</v>
      </c>
      <c r="J222" s="87"/>
      <c r="K222" s="86" t="s">
        <v>23</v>
      </c>
      <c r="L222" s="88">
        <v>1</v>
      </c>
      <c r="M222" s="137">
        <f>INDEX('Fixed inputs'!$G$8:$G$75,MATCH(C222,'Fixed inputs'!$D$8:$D$75,0))</f>
        <v>43374</v>
      </c>
      <c r="N222" s="137"/>
      <c r="O222" s="86" t="s">
        <v>24</v>
      </c>
      <c r="P222" s="86" t="s">
        <v>113</v>
      </c>
      <c r="Q222" s="86"/>
      <c r="R222" s="89" t="str">
        <f t="shared" si="2"/>
        <v>2024 Validation</v>
      </c>
      <c r="T222" s="95" t="s">
        <v>57</v>
      </c>
      <c r="U222" s="86" t="s">
        <v>83</v>
      </c>
      <c r="V222" s="86" t="s">
        <v>84</v>
      </c>
      <c r="W222" s="87">
        <f>INDEX(rngCarbonTaxDeterministic,MATCH($C222,'Commodity inputs and calcs'!$U$33:$U$100,0),MATCH($T222,'Commodity inputs and calcs'!$W$32:$Y$32,0))</f>
        <v>9.217647058823529E-2</v>
      </c>
      <c r="X222" s="87"/>
      <c r="Y222" s="86" t="s">
        <v>82</v>
      </c>
      <c r="Z222" s="88">
        <v>1</v>
      </c>
      <c r="AA222" s="137">
        <f t="shared" si="27"/>
        <v>43374</v>
      </c>
      <c r="AB222" s="137"/>
      <c r="AC222" s="86" t="s">
        <v>24</v>
      </c>
      <c r="AD222" s="86" t="s">
        <v>113</v>
      </c>
      <c r="AE222" s="86"/>
      <c r="AF222" s="89" t="str">
        <f t="shared" si="3"/>
        <v>2024 Validation</v>
      </c>
    </row>
    <row r="223" spans="1:32" x14ac:dyDescent="0.6">
      <c r="A223" s="82" t="str">
        <f>'Fuel adder inputs and calcs'!C220</f>
        <v>Gas</v>
      </c>
      <c r="B223" s="82" t="str">
        <f>'Fuel adder inputs and calcs'!D220</f>
        <v>NI</v>
      </c>
      <c r="C223" s="82" t="str">
        <f>'Fuel adder inputs and calcs'!E220&amp;'Fuel adder inputs and calcs'!F220</f>
        <v>2019Q1</v>
      </c>
      <c r="D223" s="82" t="str">
        <f>B223&amp;IF(B223="",""," ")&amp;INDEX('Fixed inputs'!$D$93:$D$97,MATCH(A223,rngFuels,0))</f>
        <v>NI Gas</v>
      </c>
      <c r="E223" s="59"/>
      <c r="F223" s="129"/>
      <c r="G223" s="86" t="str">
        <f t="shared" si="29"/>
        <v>NI Gas</v>
      </c>
      <c r="H223" s="86" t="s">
        <v>22</v>
      </c>
      <c r="I223" s="87">
        <f ca="1">INDEX(rngFuelPricesDeterministic,MATCH($C223,'Commodity inputs and calcs'!$N$33:$N$100,0),MATCH($A223,'Commodity inputs and calcs'!$O$32:$S$32,0))+'Fuel adder inputs and calcs'!Q220</f>
        <v>14.788924784805188</v>
      </c>
      <c r="J223" s="87"/>
      <c r="K223" s="86" t="s">
        <v>23</v>
      </c>
      <c r="L223" s="88">
        <v>1</v>
      </c>
      <c r="M223" s="137">
        <f>INDEX('Fixed inputs'!$G$8:$G$75,MATCH(C223,'Fixed inputs'!$D$8:$D$75,0))</f>
        <v>43466</v>
      </c>
      <c r="N223" s="137"/>
      <c r="O223" s="86" t="s">
        <v>24</v>
      </c>
      <c r="P223" s="86" t="s">
        <v>113</v>
      </c>
      <c r="Q223" s="86"/>
      <c r="R223" s="89" t="str">
        <f t="shared" si="2"/>
        <v>2024 Validation</v>
      </c>
      <c r="T223" s="95" t="s">
        <v>57</v>
      </c>
      <c r="U223" s="86" t="s">
        <v>83</v>
      </c>
      <c r="V223" s="86" t="s">
        <v>84</v>
      </c>
      <c r="W223" s="87">
        <f>INDEX(rngCarbonTaxDeterministic,MATCH($C223,'Commodity inputs and calcs'!$U$33:$U$100,0),MATCH($T223,'Commodity inputs and calcs'!$W$32:$Y$32,0))</f>
        <v>9.217647058823529E-2</v>
      </c>
      <c r="X223" s="87"/>
      <c r="Y223" s="86" t="s">
        <v>82</v>
      </c>
      <c r="Z223" s="88">
        <v>1</v>
      </c>
      <c r="AA223" s="137">
        <f t="shared" si="27"/>
        <v>43466</v>
      </c>
      <c r="AB223" s="137"/>
      <c r="AC223" s="86" t="s">
        <v>24</v>
      </c>
      <c r="AD223" s="86" t="s">
        <v>113</v>
      </c>
      <c r="AE223" s="86"/>
      <c r="AF223" s="89" t="str">
        <f t="shared" si="3"/>
        <v>2024 Validation</v>
      </c>
    </row>
    <row r="224" spans="1:32" x14ac:dyDescent="0.6">
      <c r="A224" s="82" t="str">
        <f>'Fuel adder inputs and calcs'!C221</f>
        <v>Gas</v>
      </c>
      <c r="B224" s="82" t="str">
        <f>'Fuel adder inputs and calcs'!D221</f>
        <v>NI</v>
      </c>
      <c r="C224" s="82" t="str">
        <f>'Fuel adder inputs and calcs'!E221&amp;'Fuel adder inputs and calcs'!F221</f>
        <v>2019Q2</v>
      </c>
      <c r="D224" s="82" t="str">
        <f>B224&amp;IF(B224="",""," ")&amp;INDEX('Fixed inputs'!$D$93:$D$97,MATCH(A224,rngFuels,0))</f>
        <v>NI Gas</v>
      </c>
      <c r="E224" s="59"/>
      <c r="F224" s="129"/>
      <c r="G224" s="86" t="str">
        <f t="shared" si="29"/>
        <v>NI Gas</v>
      </c>
      <c r="H224" s="86" t="s">
        <v>22</v>
      </c>
      <c r="I224" s="87">
        <f ca="1">INDEX(rngFuelPricesDeterministic,MATCH($C224,'Commodity inputs and calcs'!$N$33:$N$100,0),MATCH($A224,'Commodity inputs and calcs'!$O$32:$S$32,0))+'Fuel adder inputs and calcs'!Q221</f>
        <v>9.2253606197362839</v>
      </c>
      <c r="J224" s="87"/>
      <c r="K224" s="86" t="s">
        <v>23</v>
      </c>
      <c r="L224" s="88">
        <v>1</v>
      </c>
      <c r="M224" s="137">
        <f>INDEX('Fixed inputs'!$G$8:$G$75,MATCH(C224,'Fixed inputs'!$D$8:$D$75,0))</f>
        <v>43556</v>
      </c>
      <c r="N224" s="137"/>
      <c r="O224" s="86" t="s">
        <v>24</v>
      </c>
      <c r="P224" s="86" t="s">
        <v>113</v>
      </c>
      <c r="Q224" s="86"/>
      <c r="R224" s="89" t="str">
        <f t="shared" si="2"/>
        <v>2024 Validation</v>
      </c>
      <c r="T224" s="95" t="s">
        <v>57</v>
      </c>
      <c r="U224" s="86" t="s">
        <v>83</v>
      </c>
      <c r="V224" s="86" t="s">
        <v>84</v>
      </c>
      <c r="W224" s="87">
        <f>INDEX(rngCarbonTaxDeterministic,MATCH($C224,'Commodity inputs and calcs'!$U$33:$U$100,0),MATCH($T224,'Commodity inputs and calcs'!$W$32:$Y$32,0))</f>
        <v>9.217647058823529E-2</v>
      </c>
      <c r="X224" s="87"/>
      <c r="Y224" s="86" t="s">
        <v>82</v>
      </c>
      <c r="Z224" s="88">
        <v>1</v>
      </c>
      <c r="AA224" s="137">
        <f t="shared" si="27"/>
        <v>43556</v>
      </c>
      <c r="AB224" s="137"/>
      <c r="AC224" s="86" t="s">
        <v>24</v>
      </c>
      <c r="AD224" s="86" t="s">
        <v>113</v>
      </c>
      <c r="AE224" s="86"/>
      <c r="AF224" s="89" t="str">
        <f t="shared" si="3"/>
        <v>2024 Validation</v>
      </c>
    </row>
    <row r="225" spans="1:32" x14ac:dyDescent="0.6">
      <c r="A225" s="82" t="str">
        <f>'Fuel adder inputs and calcs'!C222</f>
        <v>Gas</v>
      </c>
      <c r="B225" s="82" t="str">
        <f>'Fuel adder inputs and calcs'!D222</f>
        <v>NI</v>
      </c>
      <c r="C225" s="82" t="str">
        <f>'Fuel adder inputs and calcs'!E222&amp;'Fuel adder inputs and calcs'!F222</f>
        <v>2019Q3</v>
      </c>
      <c r="D225" s="82" t="str">
        <f>B225&amp;IF(B225="",""," ")&amp;INDEX('Fixed inputs'!$D$93:$D$97,MATCH(A225,rngFuels,0))</f>
        <v>NI Gas</v>
      </c>
      <c r="E225" s="59"/>
      <c r="F225" s="129"/>
      <c r="G225" s="86" t="str">
        <f t="shared" si="29"/>
        <v>NI Gas</v>
      </c>
      <c r="H225" s="86" t="s">
        <v>22</v>
      </c>
      <c r="I225" s="87">
        <f ca="1">INDEX(rngFuelPricesDeterministic,MATCH($C225,'Commodity inputs and calcs'!$N$33:$N$100,0),MATCH($A225,'Commodity inputs and calcs'!$O$32:$S$32,0))+'Fuel adder inputs and calcs'!Q222</f>
        <v>8.9464875518950677</v>
      </c>
      <c r="J225" s="87"/>
      <c r="K225" s="86" t="s">
        <v>23</v>
      </c>
      <c r="L225" s="88">
        <v>1</v>
      </c>
      <c r="M225" s="137">
        <f>INDEX('Fixed inputs'!$G$8:$G$75,MATCH(C225,'Fixed inputs'!$D$8:$D$75,0))</f>
        <v>43647</v>
      </c>
      <c r="N225" s="137"/>
      <c r="O225" s="86" t="s">
        <v>24</v>
      </c>
      <c r="P225" s="86" t="s">
        <v>113</v>
      </c>
      <c r="Q225" s="86"/>
      <c r="R225" s="89" t="str">
        <f t="shared" si="2"/>
        <v>2024 Validation</v>
      </c>
      <c r="T225" s="95" t="s">
        <v>57</v>
      </c>
      <c r="U225" s="86" t="s">
        <v>83</v>
      </c>
      <c r="V225" s="86" t="s">
        <v>84</v>
      </c>
      <c r="W225" s="87">
        <f>INDEX(rngCarbonTaxDeterministic,MATCH($C225,'Commodity inputs and calcs'!$U$33:$U$100,0),MATCH($T225,'Commodity inputs and calcs'!$W$32:$Y$32,0))</f>
        <v>9.217647058823529E-2</v>
      </c>
      <c r="X225" s="87"/>
      <c r="Y225" s="86" t="s">
        <v>82</v>
      </c>
      <c r="Z225" s="88">
        <v>1</v>
      </c>
      <c r="AA225" s="137">
        <f t="shared" si="27"/>
        <v>43647</v>
      </c>
      <c r="AB225" s="137"/>
      <c r="AC225" s="86" t="s">
        <v>24</v>
      </c>
      <c r="AD225" s="86" t="s">
        <v>113</v>
      </c>
      <c r="AE225" s="86"/>
      <c r="AF225" s="89" t="str">
        <f t="shared" si="3"/>
        <v>2024 Validation</v>
      </c>
    </row>
    <row r="226" spans="1:32" x14ac:dyDescent="0.6">
      <c r="A226" s="82" t="str">
        <f>'Fuel adder inputs and calcs'!C223</f>
        <v>Gas</v>
      </c>
      <c r="B226" s="82" t="str">
        <f>'Fuel adder inputs and calcs'!D223</f>
        <v>NI</v>
      </c>
      <c r="C226" s="82" t="str">
        <f>'Fuel adder inputs and calcs'!E223&amp;'Fuel adder inputs and calcs'!F223</f>
        <v>2019Q4</v>
      </c>
      <c r="D226" s="82" t="str">
        <f>B226&amp;IF(B226="",""," ")&amp;INDEX('Fixed inputs'!$D$93:$D$97,MATCH(A226,rngFuels,0))</f>
        <v>NI Gas</v>
      </c>
      <c r="E226" s="59"/>
      <c r="F226" s="129"/>
      <c r="G226" s="86" t="str">
        <f t="shared" si="29"/>
        <v>NI Gas</v>
      </c>
      <c r="H226" s="86" t="s">
        <v>22</v>
      </c>
      <c r="I226" s="87">
        <f ca="1">INDEX(rngFuelPricesDeterministic,MATCH($C226,'Commodity inputs and calcs'!$N$33:$N$100,0),MATCH($A226,'Commodity inputs and calcs'!$O$32:$S$32,0))+'Fuel adder inputs and calcs'!Q223</f>
        <v>9.9415512611236885</v>
      </c>
      <c r="J226" s="87"/>
      <c r="K226" s="86" t="s">
        <v>23</v>
      </c>
      <c r="L226" s="88">
        <v>1</v>
      </c>
      <c r="M226" s="137">
        <f>INDEX('Fixed inputs'!$G$8:$G$75,MATCH(C226,'Fixed inputs'!$D$8:$D$75,0))</f>
        <v>43739</v>
      </c>
      <c r="N226" s="137"/>
      <c r="O226" s="86" t="s">
        <v>24</v>
      </c>
      <c r="P226" s="86" t="s">
        <v>113</v>
      </c>
      <c r="Q226" s="86"/>
      <c r="R226" s="89" t="str">
        <f t="shared" si="2"/>
        <v>2024 Validation</v>
      </c>
      <c r="T226" s="95" t="s">
        <v>57</v>
      </c>
      <c r="U226" s="86" t="s">
        <v>83</v>
      </c>
      <c r="V226" s="86" t="s">
        <v>84</v>
      </c>
      <c r="W226" s="87">
        <f>INDEX(rngCarbonTaxDeterministic,MATCH($C226,'Commodity inputs and calcs'!$U$33:$U$100,0),MATCH($T226,'Commodity inputs and calcs'!$W$32:$Y$32,0))</f>
        <v>9.217647058823529E-2</v>
      </c>
      <c r="X226" s="87"/>
      <c r="Y226" s="86" t="s">
        <v>82</v>
      </c>
      <c r="Z226" s="88">
        <v>1</v>
      </c>
      <c r="AA226" s="137">
        <f t="shared" si="27"/>
        <v>43739</v>
      </c>
      <c r="AB226" s="137"/>
      <c r="AC226" s="86" t="s">
        <v>24</v>
      </c>
      <c r="AD226" s="86" t="s">
        <v>113</v>
      </c>
      <c r="AE226" s="86"/>
      <c r="AF226" s="89" t="str">
        <f t="shared" si="3"/>
        <v>2024 Validation</v>
      </c>
    </row>
    <row r="227" spans="1:32" x14ac:dyDescent="0.6">
      <c r="A227" s="82" t="str">
        <f>'Fuel adder inputs and calcs'!C224</f>
        <v>Gas</v>
      </c>
      <c r="B227" s="82" t="str">
        <f>'Fuel adder inputs and calcs'!D224</f>
        <v>NI</v>
      </c>
      <c r="C227" s="82" t="str">
        <f>'Fuel adder inputs and calcs'!E224&amp;'Fuel adder inputs and calcs'!F224</f>
        <v>2020Q1</v>
      </c>
      <c r="D227" s="82" t="str">
        <f>B227&amp;IF(B227="",""," ")&amp;INDEX('Fixed inputs'!$D$93:$D$97,MATCH(A227,rngFuels,0))</f>
        <v>NI Gas</v>
      </c>
      <c r="E227" s="59"/>
      <c r="F227" s="129"/>
      <c r="G227" s="86" t="str">
        <f t="shared" si="29"/>
        <v>NI Gas</v>
      </c>
      <c r="H227" s="86" t="s">
        <v>22</v>
      </c>
      <c r="I227" s="87">
        <f ca="1">INDEX(rngFuelPricesDeterministic,MATCH($C227,'Commodity inputs and calcs'!$N$33:$N$100,0),MATCH($A227,'Commodity inputs and calcs'!$O$32:$S$32,0))+'Fuel adder inputs and calcs'!Q224</f>
        <v>14.788924784805188</v>
      </c>
      <c r="J227" s="87"/>
      <c r="K227" s="86" t="s">
        <v>23</v>
      </c>
      <c r="L227" s="88">
        <v>1</v>
      </c>
      <c r="M227" s="137">
        <f>INDEX('Fixed inputs'!$G$8:$G$75,MATCH(C227,'Fixed inputs'!$D$8:$D$75,0))</f>
        <v>43831</v>
      </c>
      <c r="N227" s="137"/>
      <c r="O227" s="86" t="s">
        <v>24</v>
      </c>
      <c r="P227" s="86" t="s">
        <v>113</v>
      </c>
      <c r="Q227" s="86"/>
      <c r="R227" s="89" t="str">
        <f t="shared" si="2"/>
        <v>2024 Validation</v>
      </c>
      <c r="T227" s="95" t="s">
        <v>57</v>
      </c>
      <c r="U227" s="86" t="s">
        <v>83</v>
      </c>
      <c r="V227" s="86" t="s">
        <v>84</v>
      </c>
      <c r="W227" s="87">
        <f>INDEX(rngCarbonTaxDeterministic,MATCH($C227,'Commodity inputs and calcs'!$U$33:$U$100,0),MATCH($T227,'Commodity inputs and calcs'!$W$32:$Y$32,0))</f>
        <v>9.217647058823529E-2</v>
      </c>
      <c r="X227" s="87"/>
      <c r="Y227" s="86" t="s">
        <v>82</v>
      </c>
      <c r="Z227" s="88">
        <v>1</v>
      </c>
      <c r="AA227" s="137">
        <f t="shared" si="27"/>
        <v>43831</v>
      </c>
      <c r="AB227" s="137"/>
      <c r="AC227" s="86" t="s">
        <v>24</v>
      </c>
      <c r="AD227" s="86" t="s">
        <v>113</v>
      </c>
      <c r="AE227" s="86"/>
      <c r="AF227" s="89" t="str">
        <f t="shared" si="3"/>
        <v>2024 Validation</v>
      </c>
    </row>
    <row r="228" spans="1:32" x14ac:dyDescent="0.6">
      <c r="A228" s="82" t="str">
        <f>'Fuel adder inputs and calcs'!C225</f>
        <v>Gas</v>
      </c>
      <c r="B228" s="82" t="str">
        <f>'Fuel adder inputs and calcs'!D225</f>
        <v>NI</v>
      </c>
      <c r="C228" s="82" t="str">
        <f>'Fuel adder inputs and calcs'!E225&amp;'Fuel adder inputs and calcs'!F225</f>
        <v>2020Q2</v>
      </c>
      <c r="D228" s="82" t="str">
        <f>B228&amp;IF(B228="",""," ")&amp;INDEX('Fixed inputs'!$D$93:$D$97,MATCH(A228,rngFuels,0))</f>
        <v>NI Gas</v>
      </c>
      <c r="E228" s="59"/>
      <c r="F228" s="129"/>
      <c r="G228" s="86" t="str">
        <f t="shared" si="29"/>
        <v>NI Gas</v>
      </c>
      <c r="H228" s="86" t="s">
        <v>22</v>
      </c>
      <c r="I228" s="87">
        <f ca="1">INDEX(rngFuelPricesDeterministic,MATCH($C228,'Commodity inputs and calcs'!$N$33:$N$100,0),MATCH($A228,'Commodity inputs and calcs'!$O$32:$S$32,0))+'Fuel adder inputs and calcs'!Q225</f>
        <v>9.2253606197362839</v>
      </c>
      <c r="J228" s="87"/>
      <c r="K228" s="86" t="s">
        <v>23</v>
      </c>
      <c r="L228" s="88">
        <v>1</v>
      </c>
      <c r="M228" s="137">
        <f>INDEX('Fixed inputs'!$G$8:$G$75,MATCH(C228,'Fixed inputs'!$D$8:$D$75,0))</f>
        <v>43922</v>
      </c>
      <c r="N228" s="137"/>
      <c r="O228" s="86" t="s">
        <v>24</v>
      </c>
      <c r="P228" s="86" t="s">
        <v>113</v>
      </c>
      <c r="Q228" s="86"/>
      <c r="R228" s="89" t="str">
        <f t="shared" si="2"/>
        <v>2024 Validation</v>
      </c>
      <c r="T228" s="95" t="s">
        <v>57</v>
      </c>
      <c r="U228" s="86" t="s">
        <v>83</v>
      </c>
      <c r="V228" s="86" t="s">
        <v>84</v>
      </c>
      <c r="W228" s="87">
        <f>INDEX(rngCarbonTaxDeterministic,MATCH($C228,'Commodity inputs and calcs'!$U$33:$U$100,0),MATCH($T228,'Commodity inputs and calcs'!$W$32:$Y$32,0))</f>
        <v>9.217647058823529E-2</v>
      </c>
      <c r="X228" s="87"/>
      <c r="Y228" s="86" t="s">
        <v>82</v>
      </c>
      <c r="Z228" s="88">
        <v>1</v>
      </c>
      <c r="AA228" s="137">
        <f t="shared" si="27"/>
        <v>43922</v>
      </c>
      <c r="AB228" s="137"/>
      <c r="AC228" s="86" t="s">
        <v>24</v>
      </c>
      <c r="AD228" s="86" t="s">
        <v>113</v>
      </c>
      <c r="AE228" s="86"/>
      <c r="AF228" s="89" t="str">
        <f t="shared" si="3"/>
        <v>2024 Validation</v>
      </c>
    </row>
    <row r="229" spans="1:32" x14ac:dyDescent="0.6">
      <c r="A229" s="82" t="str">
        <f>'Fuel adder inputs and calcs'!C226</f>
        <v>Gas</v>
      </c>
      <c r="B229" s="82" t="str">
        <f>'Fuel adder inputs and calcs'!D226</f>
        <v>NI</v>
      </c>
      <c r="C229" s="82" t="str">
        <f>'Fuel adder inputs and calcs'!E226&amp;'Fuel adder inputs and calcs'!F226</f>
        <v>2020Q3</v>
      </c>
      <c r="D229" s="82" t="str">
        <f>B229&amp;IF(B229="",""," ")&amp;INDEX('Fixed inputs'!$D$93:$D$97,MATCH(A229,rngFuels,0))</f>
        <v>NI Gas</v>
      </c>
      <c r="E229" s="59"/>
      <c r="F229" s="129"/>
      <c r="G229" s="86" t="str">
        <f t="shared" si="29"/>
        <v>NI Gas</v>
      </c>
      <c r="H229" s="86" t="s">
        <v>22</v>
      </c>
      <c r="I229" s="87">
        <f ca="1">INDEX(rngFuelPricesDeterministic,MATCH($C229,'Commodity inputs and calcs'!$N$33:$N$100,0),MATCH($A229,'Commodity inputs and calcs'!$O$32:$S$32,0))+'Fuel adder inputs and calcs'!Q226</f>
        <v>8.9464875518950677</v>
      </c>
      <c r="J229" s="87"/>
      <c r="K229" s="86" t="s">
        <v>23</v>
      </c>
      <c r="L229" s="88">
        <v>1</v>
      </c>
      <c r="M229" s="137">
        <f>INDEX('Fixed inputs'!$G$8:$G$75,MATCH(C229,'Fixed inputs'!$D$8:$D$75,0))</f>
        <v>44013</v>
      </c>
      <c r="N229" s="137"/>
      <c r="O229" s="86" t="s">
        <v>24</v>
      </c>
      <c r="P229" s="86" t="s">
        <v>113</v>
      </c>
      <c r="Q229" s="86"/>
      <c r="R229" s="89" t="str">
        <f t="shared" si="2"/>
        <v>2024 Validation</v>
      </c>
      <c r="T229" s="95" t="s">
        <v>57</v>
      </c>
      <c r="U229" s="86" t="s">
        <v>83</v>
      </c>
      <c r="V229" s="86" t="s">
        <v>84</v>
      </c>
      <c r="W229" s="87">
        <f>INDEX(rngCarbonTaxDeterministic,MATCH($C229,'Commodity inputs and calcs'!$U$33:$U$100,0),MATCH($T229,'Commodity inputs and calcs'!$W$32:$Y$32,0))</f>
        <v>9.217647058823529E-2</v>
      </c>
      <c r="X229" s="87"/>
      <c r="Y229" s="86" t="s">
        <v>82</v>
      </c>
      <c r="Z229" s="88">
        <v>1</v>
      </c>
      <c r="AA229" s="137">
        <f t="shared" si="27"/>
        <v>44013</v>
      </c>
      <c r="AB229" s="137"/>
      <c r="AC229" s="86" t="s">
        <v>24</v>
      </c>
      <c r="AD229" s="86" t="s">
        <v>113</v>
      </c>
      <c r="AE229" s="86"/>
      <c r="AF229" s="89" t="str">
        <f t="shared" si="3"/>
        <v>2024 Validation</v>
      </c>
    </row>
    <row r="230" spans="1:32" x14ac:dyDescent="0.6">
      <c r="A230" s="82" t="str">
        <f>'Fuel adder inputs and calcs'!C227</f>
        <v>Gas</v>
      </c>
      <c r="B230" s="82" t="str">
        <f>'Fuel adder inputs and calcs'!D227</f>
        <v>NI</v>
      </c>
      <c r="C230" s="82" t="str">
        <f>'Fuel adder inputs and calcs'!E227&amp;'Fuel adder inputs and calcs'!F227</f>
        <v>2020Q4</v>
      </c>
      <c r="D230" s="82" t="str">
        <f>B230&amp;IF(B230="",""," ")&amp;INDEX('Fixed inputs'!$D$93:$D$97,MATCH(A230,rngFuels,0))</f>
        <v>NI Gas</v>
      </c>
      <c r="E230" s="59"/>
      <c r="F230" s="129"/>
      <c r="G230" s="86" t="str">
        <f t="shared" si="29"/>
        <v>NI Gas</v>
      </c>
      <c r="H230" s="86" t="s">
        <v>22</v>
      </c>
      <c r="I230" s="87">
        <f ca="1">INDEX(rngFuelPricesDeterministic,MATCH($C230,'Commodity inputs and calcs'!$N$33:$N$100,0),MATCH($A230,'Commodity inputs and calcs'!$O$32:$S$32,0))+'Fuel adder inputs and calcs'!Q227</f>
        <v>9.9415512611236885</v>
      </c>
      <c r="J230" s="87"/>
      <c r="K230" s="86" t="s">
        <v>23</v>
      </c>
      <c r="L230" s="88">
        <v>1</v>
      </c>
      <c r="M230" s="137">
        <f>INDEX('Fixed inputs'!$G$8:$G$75,MATCH(C230,'Fixed inputs'!$D$8:$D$75,0))</f>
        <v>44105</v>
      </c>
      <c r="N230" s="137"/>
      <c r="O230" s="86" t="s">
        <v>24</v>
      </c>
      <c r="P230" s="86" t="s">
        <v>113</v>
      </c>
      <c r="Q230" s="86"/>
      <c r="R230" s="89" t="str">
        <f t="shared" si="2"/>
        <v>2024 Validation</v>
      </c>
      <c r="T230" s="95" t="s">
        <v>57</v>
      </c>
      <c r="U230" s="86" t="s">
        <v>83</v>
      </c>
      <c r="V230" s="86" t="s">
        <v>84</v>
      </c>
      <c r="W230" s="87">
        <f>INDEX(rngCarbonTaxDeterministic,MATCH($C230,'Commodity inputs and calcs'!$U$33:$U$100,0),MATCH($T230,'Commodity inputs and calcs'!$W$32:$Y$32,0))</f>
        <v>9.217647058823529E-2</v>
      </c>
      <c r="X230" s="87"/>
      <c r="Y230" s="86" t="s">
        <v>82</v>
      </c>
      <c r="Z230" s="88">
        <v>1</v>
      </c>
      <c r="AA230" s="137">
        <f t="shared" si="27"/>
        <v>44105</v>
      </c>
      <c r="AB230" s="137"/>
      <c r="AC230" s="86" t="s">
        <v>24</v>
      </c>
      <c r="AD230" s="86" t="s">
        <v>113</v>
      </c>
      <c r="AE230" s="86"/>
      <c r="AF230" s="89" t="str">
        <f t="shared" si="3"/>
        <v>2024 Validation</v>
      </c>
    </row>
    <row r="231" spans="1:32" x14ac:dyDescent="0.6">
      <c r="A231" s="82" t="str">
        <f>'Fuel adder inputs and calcs'!C228</f>
        <v>Gas</v>
      </c>
      <c r="B231" s="82" t="str">
        <f>'Fuel adder inputs and calcs'!D228</f>
        <v>NI</v>
      </c>
      <c r="C231" s="82" t="str">
        <f>'Fuel adder inputs and calcs'!E228&amp;'Fuel adder inputs and calcs'!F228</f>
        <v>2021Q1</v>
      </c>
      <c r="D231" s="82" t="str">
        <f>B231&amp;IF(B231="",""," ")&amp;INDEX('Fixed inputs'!$D$93:$D$97,MATCH(A231,rngFuels,0))</f>
        <v>NI Gas</v>
      </c>
      <c r="E231" s="59"/>
      <c r="F231" s="129"/>
      <c r="G231" s="86" t="str">
        <f t="shared" si="29"/>
        <v>NI Gas</v>
      </c>
      <c r="H231" s="86" t="s">
        <v>22</v>
      </c>
      <c r="I231" s="87">
        <f ca="1">INDEX(rngFuelPricesDeterministic,MATCH($C231,'Commodity inputs and calcs'!$N$33:$N$100,0),MATCH($A231,'Commodity inputs and calcs'!$O$32:$S$32,0))+'Fuel adder inputs and calcs'!Q228</f>
        <v>14.788924784805188</v>
      </c>
      <c r="J231" s="87"/>
      <c r="K231" s="86" t="s">
        <v>23</v>
      </c>
      <c r="L231" s="88">
        <v>1</v>
      </c>
      <c r="M231" s="137">
        <f>INDEX('Fixed inputs'!$G$8:$G$75,MATCH(C231,'Fixed inputs'!$D$8:$D$75,0))</f>
        <v>44197</v>
      </c>
      <c r="N231" s="137"/>
      <c r="O231" s="86" t="s">
        <v>24</v>
      </c>
      <c r="P231" s="86" t="s">
        <v>113</v>
      </c>
      <c r="Q231" s="86"/>
      <c r="R231" s="89" t="str">
        <f t="shared" si="2"/>
        <v>2024 Validation</v>
      </c>
      <c r="T231" s="95" t="s">
        <v>57</v>
      </c>
      <c r="U231" s="86" t="s">
        <v>83</v>
      </c>
      <c r="V231" s="86" t="s">
        <v>84</v>
      </c>
      <c r="W231" s="87">
        <f>INDEX(rngCarbonTaxDeterministic,MATCH($C231,'Commodity inputs and calcs'!$U$33:$U$100,0),MATCH($T231,'Commodity inputs and calcs'!$W$32:$Y$32,0))</f>
        <v>9.217647058823529E-2</v>
      </c>
      <c r="X231" s="87"/>
      <c r="Y231" s="86" t="s">
        <v>82</v>
      </c>
      <c r="Z231" s="88">
        <v>1</v>
      </c>
      <c r="AA231" s="137">
        <f t="shared" si="27"/>
        <v>44197</v>
      </c>
      <c r="AB231" s="137"/>
      <c r="AC231" s="86" t="s">
        <v>24</v>
      </c>
      <c r="AD231" s="86" t="s">
        <v>113</v>
      </c>
      <c r="AE231" s="86"/>
      <c r="AF231" s="89" t="str">
        <f t="shared" si="3"/>
        <v>2024 Validation</v>
      </c>
    </row>
    <row r="232" spans="1:32" x14ac:dyDescent="0.6">
      <c r="A232" s="82" t="str">
        <f>'Fuel adder inputs and calcs'!C229</f>
        <v>Gas</v>
      </c>
      <c r="B232" s="82" t="str">
        <f>'Fuel adder inputs and calcs'!D229</f>
        <v>NI</v>
      </c>
      <c r="C232" s="82" t="str">
        <f>'Fuel adder inputs and calcs'!E229&amp;'Fuel adder inputs and calcs'!F229</f>
        <v>2021Q2</v>
      </c>
      <c r="D232" s="82" t="str">
        <f>B232&amp;IF(B232="",""," ")&amp;INDEX('Fixed inputs'!$D$93:$D$97,MATCH(A232,rngFuels,0))</f>
        <v>NI Gas</v>
      </c>
      <c r="E232" s="59"/>
      <c r="F232" s="129"/>
      <c r="G232" s="86" t="str">
        <f t="shared" si="29"/>
        <v>NI Gas</v>
      </c>
      <c r="H232" s="86" t="s">
        <v>22</v>
      </c>
      <c r="I232" s="87">
        <f ca="1">INDEX(rngFuelPricesDeterministic,MATCH($C232,'Commodity inputs and calcs'!$N$33:$N$100,0),MATCH($A232,'Commodity inputs and calcs'!$O$32:$S$32,0))+'Fuel adder inputs and calcs'!Q229</f>
        <v>9.2253606197362839</v>
      </c>
      <c r="J232" s="87"/>
      <c r="K232" s="86" t="s">
        <v>23</v>
      </c>
      <c r="L232" s="88">
        <v>1</v>
      </c>
      <c r="M232" s="137">
        <f>INDEX('Fixed inputs'!$G$8:$G$75,MATCH(C232,'Fixed inputs'!$D$8:$D$75,0))</f>
        <v>44287</v>
      </c>
      <c r="N232" s="137"/>
      <c r="O232" s="86" t="s">
        <v>24</v>
      </c>
      <c r="P232" s="86" t="s">
        <v>113</v>
      </c>
      <c r="Q232" s="86"/>
      <c r="R232" s="89" t="str">
        <f t="shared" si="2"/>
        <v>2024 Validation</v>
      </c>
      <c r="T232" s="95" t="s">
        <v>57</v>
      </c>
      <c r="U232" s="86" t="s">
        <v>83</v>
      </c>
      <c r="V232" s="86" t="s">
        <v>84</v>
      </c>
      <c r="W232" s="87">
        <f>INDEX(rngCarbonTaxDeterministic,MATCH($C232,'Commodity inputs and calcs'!$U$33:$U$100,0),MATCH($T232,'Commodity inputs and calcs'!$W$32:$Y$32,0))</f>
        <v>9.217647058823529E-2</v>
      </c>
      <c r="X232" s="87"/>
      <c r="Y232" s="86" t="s">
        <v>82</v>
      </c>
      <c r="Z232" s="88">
        <v>1</v>
      </c>
      <c r="AA232" s="137">
        <f t="shared" si="27"/>
        <v>44287</v>
      </c>
      <c r="AB232" s="137"/>
      <c r="AC232" s="86" t="s">
        <v>24</v>
      </c>
      <c r="AD232" s="86" t="s">
        <v>113</v>
      </c>
      <c r="AE232" s="86"/>
      <c r="AF232" s="89" t="str">
        <f t="shared" si="3"/>
        <v>2024 Validation</v>
      </c>
    </row>
    <row r="233" spans="1:32" x14ac:dyDescent="0.6">
      <c r="A233" s="82" t="str">
        <f>'Fuel adder inputs and calcs'!C230</f>
        <v>Gas</v>
      </c>
      <c r="B233" s="82" t="str">
        <f>'Fuel adder inputs and calcs'!D230</f>
        <v>NI</v>
      </c>
      <c r="C233" s="82" t="str">
        <f>'Fuel adder inputs and calcs'!E230&amp;'Fuel adder inputs and calcs'!F230</f>
        <v>2021Q3</v>
      </c>
      <c r="D233" s="82" t="str">
        <f>B233&amp;IF(B233="",""," ")&amp;INDEX('Fixed inputs'!$D$93:$D$97,MATCH(A233,rngFuels,0))</f>
        <v>NI Gas</v>
      </c>
      <c r="E233" s="59"/>
      <c r="F233" s="129"/>
      <c r="G233" s="86" t="str">
        <f t="shared" si="29"/>
        <v>NI Gas</v>
      </c>
      <c r="H233" s="86" t="s">
        <v>22</v>
      </c>
      <c r="I233" s="87">
        <f ca="1">INDEX(rngFuelPricesDeterministic,MATCH($C233,'Commodity inputs and calcs'!$N$33:$N$100,0),MATCH($A233,'Commodity inputs and calcs'!$O$32:$S$32,0))+'Fuel adder inputs and calcs'!Q230</f>
        <v>8.9464875518950677</v>
      </c>
      <c r="J233" s="87"/>
      <c r="K233" s="86" t="s">
        <v>23</v>
      </c>
      <c r="L233" s="88">
        <v>1</v>
      </c>
      <c r="M233" s="137">
        <f>INDEX('Fixed inputs'!$G$8:$G$75,MATCH(C233,'Fixed inputs'!$D$8:$D$75,0))</f>
        <v>44378</v>
      </c>
      <c r="N233" s="137"/>
      <c r="O233" s="86" t="s">
        <v>24</v>
      </c>
      <c r="P233" s="86" t="s">
        <v>113</v>
      </c>
      <c r="Q233" s="86"/>
      <c r="R233" s="89" t="str">
        <f t="shared" si="2"/>
        <v>2024 Validation</v>
      </c>
      <c r="T233" s="95" t="s">
        <v>57</v>
      </c>
      <c r="U233" s="86" t="s">
        <v>83</v>
      </c>
      <c r="V233" s="86" t="s">
        <v>84</v>
      </c>
      <c r="W233" s="87">
        <f>INDEX(rngCarbonTaxDeterministic,MATCH($C233,'Commodity inputs and calcs'!$U$33:$U$100,0),MATCH($T233,'Commodity inputs and calcs'!$W$32:$Y$32,0))</f>
        <v>9.217647058823529E-2</v>
      </c>
      <c r="X233" s="87"/>
      <c r="Y233" s="86" t="s">
        <v>82</v>
      </c>
      <c r="Z233" s="88">
        <v>1</v>
      </c>
      <c r="AA233" s="137">
        <f t="shared" si="27"/>
        <v>44378</v>
      </c>
      <c r="AB233" s="137"/>
      <c r="AC233" s="86" t="s">
        <v>24</v>
      </c>
      <c r="AD233" s="86" t="s">
        <v>113</v>
      </c>
      <c r="AE233" s="86"/>
      <c r="AF233" s="89" t="str">
        <f t="shared" si="3"/>
        <v>2024 Validation</v>
      </c>
    </row>
    <row r="234" spans="1:32" x14ac:dyDescent="0.6">
      <c r="A234" s="82" t="str">
        <f>'Fuel adder inputs and calcs'!C231</f>
        <v>Gas</v>
      </c>
      <c r="B234" s="82" t="str">
        <f>'Fuel adder inputs and calcs'!D231</f>
        <v>NI</v>
      </c>
      <c r="C234" s="82" t="str">
        <f>'Fuel adder inputs and calcs'!E231&amp;'Fuel adder inputs and calcs'!F231</f>
        <v>2021Q4</v>
      </c>
      <c r="D234" s="82" t="str">
        <f>B234&amp;IF(B234="",""," ")&amp;INDEX('Fixed inputs'!$D$93:$D$97,MATCH(A234,rngFuels,0))</f>
        <v>NI Gas</v>
      </c>
      <c r="E234" s="59"/>
      <c r="F234" s="129"/>
      <c r="G234" s="86" t="str">
        <f t="shared" si="29"/>
        <v>NI Gas</v>
      </c>
      <c r="H234" s="86" t="s">
        <v>22</v>
      </c>
      <c r="I234" s="87">
        <f ca="1">INDEX(rngFuelPricesDeterministic,MATCH($C234,'Commodity inputs and calcs'!$N$33:$N$100,0),MATCH($A234,'Commodity inputs and calcs'!$O$32:$S$32,0))+'Fuel adder inputs and calcs'!Q231</f>
        <v>9.9415512611236885</v>
      </c>
      <c r="J234" s="87"/>
      <c r="K234" s="86" t="s">
        <v>23</v>
      </c>
      <c r="L234" s="88">
        <v>1</v>
      </c>
      <c r="M234" s="137">
        <f>INDEX('Fixed inputs'!$G$8:$G$75,MATCH(C234,'Fixed inputs'!$D$8:$D$75,0))</f>
        <v>44470</v>
      </c>
      <c r="N234" s="137"/>
      <c r="O234" s="86" t="s">
        <v>24</v>
      </c>
      <c r="P234" s="86" t="s">
        <v>113</v>
      </c>
      <c r="Q234" s="86"/>
      <c r="R234" s="89" t="str">
        <f t="shared" si="2"/>
        <v>2024 Validation</v>
      </c>
      <c r="T234" s="95" t="s">
        <v>57</v>
      </c>
      <c r="U234" s="86" t="s">
        <v>83</v>
      </c>
      <c r="V234" s="86" t="s">
        <v>84</v>
      </c>
      <c r="W234" s="87">
        <f>INDEX(rngCarbonTaxDeterministic,MATCH($C234,'Commodity inputs and calcs'!$U$33:$U$100,0),MATCH($T234,'Commodity inputs and calcs'!$W$32:$Y$32,0))</f>
        <v>9.217647058823529E-2</v>
      </c>
      <c r="X234" s="87"/>
      <c r="Y234" s="86" t="s">
        <v>82</v>
      </c>
      <c r="Z234" s="88">
        <v>1</v>
      </c>
      <c r="AA234" s="137">
        <f t="shared" si="27"/>
        <v>44470</v>
      </c>
      <c r="AB234" s="137"/>
      <c r="AC234" s="86" t="s">
        <v>24</v>
      </c>
      <c r="AD234" s="86" t="s">
        <v>113</v>
      </c>
      <c r="AE234" s="86"/>
      <c r="AF234" s="89" t="str">
        <f t="shared" si="3"/>
        <v>2024 Validation</v>
      </c>
    </row>
    <row r="235" spans="1:32" x14ac:dyDescent="0.6">
      <c r="A235" s="82" t="str">
        <f>'Fuel adder inputs and calcs'!C232</f>
        <v>Gas</v>
      </c>
      <c r="B235" s="82" t="str">
        <f>'Fuel adder inputs and calcs'!D232</f>
        <v>NI</v>
      </c>
      <c r="C235" s="82" t="str">
        <f>'Fuel adder inputs and calcs'!E232&amp;'Fuel adder inputs and calcs'!F232</f>
        <v>2022Q1</v>
      </c>
      <c r="D235" s="82" t="str">
        <f>B235&amp;IF(B235="",""," ")&amp;INDEX('Fixed inputs'!$D$93:$D$97,MATCH(A235,rngFuels,0))</f>
        <v>NI Gas</v>
      </c>
      <c r="E235" s="59"/>
      <c r="F235" s="129"/>
      <c r="G235" s="86" t="str">
        <f t="shared" si="29"/>
        <v>NI Gas</v>
      </c>
      <c r="H235" s="86" t="s">
        <v>22</v>
      </c>
      <c r="I235" s="87">
        <f ca="1">INDEX(rngFuelPricesDeterministic,MATCH($C235,'Commodity inputs and calcs'!$N$33:$N$100,0),MATCH($A235,'Commodity inputs and calcs'!$O$32:$S$32,0))+'Fuel adder inputs and calcs'!Q232</f>
        <v>14.788924784805188</v>
      </c>
      <c r="J235" s="87"/>
      <c r="K235" s="86" t="s">
        <v>23</v>
      </c>
      <c r="L235" s="88">
        <v>1</v>
      </c>
      <c r="M235" s="137">
        <f>INDEX('Fixed inputs'!$G$8:$G$75,MATCH(C235,'Fixed inputs'!$D$8:$D$75,0))</f>
        <v>44562</v>
      </c>
      <c r="N235" s="137"/>
      <c r="O235" s="86" t="s">
        <v>24</v>
      </c>
      <c r="P235" s="86" t="s">
        <v>113</v>
      </c>
      <c r="Q235" s="86"/>
      <c r="R235" s="89" t="str">
        <f t="shared" si="2"/>
        <v>2024 Validation</v>
      </c>
      <c r="T235" s="95" t="s">
        <v>57</v>
      </c>
      <c r="U235" s="86" t="s">
        <v>83</v>
      </c>
      <c r="V235" s="86" t="s">
        <v>84</v>
      </c>
      <c r="W235" s="87">
        <f>INDEX(rngCarbonTaxDeterministic,MATCH($C235,'Commodity inputs and calcs'!$U$33:$U$100,0),MATCH($T235,'Commodity inputs and calcs'!$W$32:$Y$32,0))</f>
        <v>9.217647058823529E-2</v>
      </c>
      <c r="X235" s="87"/>
      <c r="Y235" s="86" t="s">
        <v>82</v>
      </c>
      <c r="Z235" s="88">
        <v>1</v>
      </c>
      <c r="AA235" s="137">
        <f t="shared" si="27"/>
        <v>44562</v>
      </c>
      <c r="AB235" s="137"/>
      <c r="AC235" s="86" t="s">
        <v>24</v>
      </c>
      <c r="AD235" s="86" t="s">
        <v>113</v>
      </c>
      <c r="AE235" s="86"/>
      <c r="AF235" s="89" t="str">
        <f t="shared" si="3"/>
        <v>2024 Validation</v>
      </c>
    </row>
    <row r="236" spans="1:32" x14ac:dyDescent="0.6">
      <c r="A236" s="82" t="str">
        <f>'Fuel adder inputs and calcs'!C233</f>
        <v>Gas</v>
      </c>
      <c r="B236" s="82" t="str">
        <f>'Fuel adder inputs and calcs'!D233</f>
        <v>NI</v>
      </c>
      <c r="C236" s="82" t="str">
        <f>'Fuel adder inputs and calcs'!E233&amp;'Fuel adder inputs and calcs'!F233</f>
        <v>2022Q2</v>
      </c>
      <c r="D236" s="82" t="str">
        <f>B236&amp;IF(B236="",""," ")&amp;INDEX('Fixed inputs'!$D$93:$D$97,MATCH(A236,rngFuels,0))</f>
        <v>NI Gas</v>
      </c>
      <c r="E236" s="59"/>
      <c r="F236" s="129"/>
      <c r="G236" s="86" t="str">
        <f t="shared" si="29"/>
        <v>NI Gas</v>
      </c>
      <c r="H236" s="86" t="s">
        <v>22</v>
      </c>
      <c r="I236" s="87">
        <f ca="1">INDEX(rngFuelPricesDeterministic,MATCH($C236,'Commodity inputs and calcs'!$N$33:$N$100,0),MATCH($A236,'Commodity inputs and calcs'!$O$32:$S$32,0))+'Fuel adder inputs and calcs'!Q233</f>
        <v>9.2253606197362839</v>
      </c>
      <c r="J236" s="87"/>
      <c r="K236" s="86" t="s">
        <v>23</v>
      </c>
      <c r="L236" s="88">
        <v>1</v>
      </c>
      <c r="M236" s="137">
        <f>INDEX('Fixed inputs'!$G$8:$G$75,MATCH(C236,'Fixed inputs'!$D$8:$D$75,0))</f>
        <v>44652</v>
      </c>
      <c r="N236" s="137"/>
      <c r="O236" s="86" t="s">
        <v>24</v>
      </c>
      <c r="P236" s="86" t="s">
        <v>113</v>
      </c>
      <c r="Q236" s="86"/>
      <c r="R236" s="89" t="str">
        <f t="shared" si="2"/>
        <v>2024 Validation</v>
      </c>
      <c r="T236" s="95" t="s">
        <v>57</v>
      </c>
      <c r="U236" s="86" t="s">
        <v>83</v>
      </c>
      <c r="V236" s="86" t="s">
        <v>84</v>
      </c>
      <c r="W236" s="87">
        <f>INDEX(rngCarbonTaxDeterministic,MATCH($C236,'Commodity inputs and calcs'!$U$33:$U$100,0),MATCH($T236,'Commodity inputs and calcs'!$W$32:$Y$32,0))</f>
        <v>9.217647058823529E-2</v>
      </c>
      <c r="X236" s="87"/>
      <c r="Y236" s="86" t="s">
        <v>82</v>
      </c>
      <c r="Z236" s="88">
        <v>1</v>
      </c>
      <c r="AA236" s="137">
        <f t="shared" si="27"/>
        <v>44652</v>
      </c>
      <c r="AB236" s="137"/>
      <c r="AC236" s="86" t="s">
        <v>24</v>
      </c>
      <c r="AD236" s="86" t="s">
        <v>113</v>
      </c>
      <c r="AE236" s="86"/>
      <c r="AF236" s="89" t="str">
        <f t="shared" si="3"/>
        <v>2024 Validation</v>
      </c>
    </row>
    <row r="237" spans="1:32" x14ac:dyDescent="0.6">
      <c r="A237" s="82" t="str">
        <f>'Fuel adder inputs and calcs'!C234</f>
        <v>Gas</v>
      </c>
      <c r="B237" s="82" t="str">
        <f>'Fuel adder inputs and calcs'!D234</f>
        <v>NI</v>
      </c>
      <c r="C237" s="82" t="str">
        <f>'Fuel adder inputs and calcs'!E234&amp;'Fuel adder inputs and calcs'!F234</f>
        <v>2022Q3</v>
      </c>
      <c r="D237" s="82" t="str">
        <f>B237&amp;IF(B237="",""," ")&amp;INDEX('Fixed inputs'!$D$93:$D$97,MATCH(A237,rngFuels,0))</f>
        <v>NI Gas</v>
      </c>
      <c r="E237" s="59"/>
      <c r="F237" s="129"/>
      <c r="G237" s="86" t="str">
        <f t="shared" si="29"/>
        <v>NI Gas</v>
      </c>
      <c r="H237" s="86" t="s">
        <v>22</v>
      </c>
      <c r="I237" s="87">
        <f ca="1">INDEX(rngFuelPricesDeterministic,MATCH($C237,'Commodity inputs and calcs'!$N$33:$N$100,0),MATCH($A237,'Commodity inputs and calcs'!$O$32:$S$32,0))+'Fuel adder inputs and calcs'!Q234</f>
        <v>8.9464875518950677</v>
      </c>
      <c r="J237" s="87"/>
      <c r="K237" s="86" t="s">
        <v>23</v>
      </c>
      <c r="L237" s="88">
        <v>1</v>
      </c>
      <c r="M237" s="137">
        <f>INDEX('Fixed inputs'!$G$8:$G$75,MATCH(C237,'Fixed inputs'!$D$8:$D$75,0))</f>
        <v>44743</v>
      </c>
      <c r="N237" s="137"/>
      <c r="O237" s="86" t="s">
        <v>24</v>
      </c>
      <c r="P237" s="86" t="s">
        <v>113</v>
      </c>
      <c r="Q237" s="86"/>
      <c r="R237" s="89" t="str">
        <f t="shared" si="2"/>
        <v>2024 Validation</v>
      </c>
      <c r="T237" s="95" t="s">
        <v>57</v>
      </c>
      <c r="U237" s="86" t="s">
        <v>83</v>
      </c>
      <c r="V237" s="86" t="s">
        <v>84</v>
      </c>
      <c r="W237" s="87">
        <f>INDEX(rngCarbonTaxDeterministic,MATCH($C237,'Commodity inputs and calcs'!$U$33:$U$100,0),MATCH($T237,'Commodity inputs and calcs'!$W$32:$Y$32,0))</f>
        <v>9.217647058823529E-2</v>
      </c>
      <c r="X237" s="87"/>
      <c r="Y237" s="86" t="s">
        <v>82</v>
      </c>
      <c r="Z237" s="88">
        <v>1</v>
      </c>
      <c r="AA237" s="137">
        <f t="shared" si="27"/>
        <v>44743</v>
      </c>
      <c r="AB237" s="137"/>
      <c r="AC237" s="86" t="s">
        <v>24</v>
      </c>
      <c r="AD237" s="86" t="s">
        <v>113</v>
      </c>
      <c r="AE237" s="86"/>
      <c r="AF237" s="89" t="str">
        <f t="shared" si="3"/>
        <v>2024 Validation</v>
      </c>
    </row>
    <row r="238" spans="1:32" x14ac:dyDescent="0.6">
      <c r="A238" s="82" t="str">
        <f>'Fuel adder inputs and calcs'!C235</f>
        <v>Gas</v>
      </c>
      <c r="B238" s="82" t="str">
        <f>'Fuel adder inputs and calcs'!D235</f>
        <v>NI</v>
      </c>
      <c r="C238" s="82" t="str">
        <f>'Fuel adder inputs and calcs'!E235&amp;'Fuel adder inputs and calcs'!F235</f>
        <v>2022Q4</v>
      </c>
      <c r="D238" s="82" t="str">
        <f>B238&amp;IF(B238="",""," ")&amp;INDEX('Fixed inputs'!$D$93:$D$97,MATCH(A238,rngFuels,0))</f>
        <v>NI Gas</v>
      </c>
      <c r="E238" s="59"/>
      <c r="F238" s="129"/>
      <c r="G238" s="86" t="str">
        <f t="shared" si="29"/>
        <v>NI Gas</v>
      </c>
      <c r="H238" s="86" t="s">
        <v>22</v>
      </c>
      <c r="I238" s="87">
        <f ca="1">INDEX(rngFuelPricesDeterministic,MATCH($C238,'Commodity inputs and calcs'!$N$33:$N$100,0),MATCH($A238,'Commodity inputs and calcs'!$O$32:$S$32,0))+'Fuel adder inputs and calcs'!Q235</f>
        <v>9.9415512611236885</v>
      </c>
      <c r="J238" s="87"/>
      <c r="K238" s="86" t="s">
        <v>23</v>
      </c>
      <c r="L238" s="88">
        <v>1</v>
      </c>
      <c r="M238" s="137">
        <f>INDEX('Fixed inputs'!$G$8:$G$75,MATCH(C238,'Fixed inputs'!$D$8:$D$75,0))</f>
        <v>44835</v>
      </c>
      <c r="N238" s="137"/>
      <c r="O238" s="86" t="s">
        <v>24</v>
      </c>
      <c r="P238" s="86" t="s">
        <v>113</v>
      </c>
      <c r="Q238" s="86"/>
      <c r="R238" s="89" t="str">
        <f t="shared" si="2"/>
        <v>2024 Validation</v>
      </c>
      <c r="T238" s="95" t="s">
        <v>57</v>
      </c>
      <c r="U238" s="86" t="s">
        <v>83</v>
      </c>
      <c r="V238" s="86" t="s">
        <v>84</v>
      </c>
      <c r="W238" s="87">
        <f>INDEX(rngCarbonTaxDeterministic,MATCH($C238,'Commodity inputs and calcs'!$U$33:$U$100,0),MATCH($T238,'Commodity inputs and calcs'!$W$32:$Y$32,0))</f>
        <v>9.217647058823529E-2</v>
      </c>
      <c r="X238" s="87"/>
      <c r="Y238" s="86" t="s">
        <v>82</v>
      </c>
      <c r="Z238" s="88">
        <v>1</v>
      </c>
      <c r="AA238" s="137">
        <f t="shared" si="27"/>
        <v>44835</v>
      </c>
      <c r="AB238" s="137"/>
      <c r="AC238" s="86" t="s">
        <v>24</v>
      </c>
      <c r="AD238" s="86" t="s">
        <v>113</v>
      </c>
      <c r="AE238" s="86"/>
      <c r="AF238" s="89" t="str">
        <f t="shared" si="3"/>
        <v>2024 Validation</v>
      </c>
    </row>
    <row r="239" spans="1:32" x14ac:dyDescent="0.6">
      <c r="A239" s="82" t="str">
        <f>'Fuel adder inputs and calcs'!C236</f>
        <v>Gas</v>
      </c>
      <c r="B239" s="82" t="str">
        <f>'Fuel adder inputs and calcs'!D236</f>
        <v>NI</v>
      </c>
      <c r="C239" s="82" t="str">
        <f>'Fuel adder inputs and calcs'!E236&amp;'Fuel adder inputs and calcs'!F236</f>
        <v>2023Q1</v>
      </c>
      <c r="D239" s="82" t="str">
        <f>B239&amp;IF(B239="",""," ")&amp;INDEX('Fixed inputs'!$D$93:$D$97,MATCH(A239,rngFuels,0))</f>
        <v>NI Gas</v>
      </c>
      <c r="E239" s="59"/>
      <c r="F239" s="129"/>
      <c r="G239" s="86" t="str">
        <f t="shared" si="29"/>
        <v>NI Gas</v>
      </c>
      <c r="H239" s="86" t="s">
        <v>22</v>
      </c>
      <c r="I239" s="87">
        <f ca="1">INDEX(rngFuelPricesDeterministic,MATCH($C239,'Commodity inputs and calcs'!$N$33:$N$100,0),MATCH($A239,'Commodity inputs and calcs'!$O$32:$S$32,0))+'Fuel adder inputs and calcs'!Q236</f>
        <v>14.788924784805188</v>
      </c>
      <c r="J239" s="87"/>
      <c r="K239" s="86" t="s">
        <v>23</v>
      </c>
      <c r="L239" s="88">
        <v>1</v>
      </c>
      <c r="M239" s="137">
        <f>INDEX('Fixed inputs'!$G$8:$G$75,MATCH(C239,'Fixed inputs'!$D$8:$D$75,0))</f>
        <v>44927</v>
      </c>
      <c r="N239" s="137"/>
      <c r="O239" s="86" t="s">
        <v>24</v>
      </c>
      <c r="P239" s="86" t="s">
        <v>113</v>
      </c>
      <c r="Q239" s="86"/>
      <c r="R239" s="89" t="str">
        <f t="shared" si="2"/>
        <v>2024 Validation</v>
      </c>
      <c r="T239" s="95" t="s">
        <v>57</v>
      </c>
      <c r="U239" s="86" t="s">
        <v>83</v>
      </c>
      <c r="V239" s="86" t="s">
        <v>84</v>
      </c>
      <c r="W239" s="87">
        <f>INDEX(rngCarbonTaxDeterministic,MATCH($C239,'Commodity inputs and calcs'!$U$33:$U$100,0),MATCH($T239,'Commodity inputs and calcs'!$W$32:$Y$32,0))</f>
        <v>9.217647058823529E-2</v>
      </c>
      <c r="X239" s="87"/>
      <c r="Y239" s="86" t="s">
        <v>82</v>
      </c>
      <c r="Z239" s="88">
        <v>1</v>
      </c>
      <c r="AA239" s="137">
        <f t="shared" si="27"/>
        <v>44927</v>
      </c>
      <c r="AB239" s="137"/>
      <c r="AC239" s="86" t="s">
        <v>24</v>
      </c>
      <c r="AD239" s="86" t="s">
        <v>113</v>
      </c>
      <c r="AE239" s="86"/>
      <c r="AF239" s="89" t="str">
        <f t="shared" si="3"/>
        <v>2024 Validation</v>
      </c>
    </row>
    <row r="240" spans="1:32" x14ac:dyDescent="0.6">
      <c r="A240" s="82" t="str">
        <f>'Fuel adder inputs and calcs'!C237</f>
        <v>Gas</v>
      </c>
      <c r="B240" s="82" t="str">
        <f>'Fuel adder inputs and calcs'!D237</f>
        <v>NI</v>
      </c>
      <c r="C240" s="82" t="str">
        <f>'Fuel adder inputs and calcs'!E237&amp;'Fuel adder inputs and calcs'!F237</f>
        <v>2023Q2</v>
      </c>
      <c r="D240" s="82" t="str">
        <f>B240&amp;IF(B240="",""," ")&amp;INDEX('Fixed inputs'!$D$93:$D$97,MATCH(A240,rngFuels,0))</f>
        <v>NI Gas</v>
      </c>
      <c r="E240" s="59"/>
      <c r="F240" s="129"/>
      <c r="G240" s="86" t="str">
        <f t="shared" si="29"/>
        <v>NI Gas</v>
      </c>
      <c r="H240" s="86" t="s">
        <v>22</v>
      </c>
      <c r="I240" s="87">
        <f ca="1">INDEX(rngFuelPricesDeterministic,MATCH($C240,'Commodity inputs and calcs'!$N$33:$N$100,0),MATCH($A240,'Commodity inputs and calcs'!$O$32:$S$32,0))+'Fuel adder inputs and calcs'!Q237</f>
        <v>9.2253606197362839</v>
      </c>
      <c r="J240" s="87"/>
      <c r="K240" s="86" t="s">
        <v>23</v>
      </c>
      <c r="L240" s="88">
        <v>1</v>
      </c>
      <c r="M240" s="137">
        <f>INDEX('Fixed inputs'!$G$8:$G$75,MATCH(C240,'Fixed inputs'!$D$8:$D$75,0))</f>
        <v>45017</v>
      </c>
      <c r="N240" s="137"/>
      <c r="O240" s="86" t="s">
        <v>24</v>
      </c>
      <c r="P240" s="86" t="s">
        <v>113</v>
      </c>
      <c r="Q240" s="86"/>
      <c r="R240" s="89" t="str">
        <f t="shared" si="2"/>
        <v>2024 Validation</v>
      </c>
      <c r="T240" s="95" t="s">
        <v>57</v>
      </c>
      <c r="U240" s="86" t="s">
        <v>83</v>
      </c>
      <c r="V240" s="86" t="s">
        <v>84</v>
      </c>
      <c r="W240" s="87">
        <f>INDEX(rngCarbonTaxDeterministic,MATCH($C240,'Commodity inputs and calcs'!$U$33:$U$100,0),MATCH($T240,'Commodity inputs and calcs'!$W$32:$Y$32,0))</f>
        <v>9.217647058823529E-2</v>
      </c>
      <c r="X240" s="87"/>
      <c r="Y240" s="86" t="s">
        <v>82</v>
      </c>
      <c r="Z240" s="88">
        <v>1</v>
      </c>
      <c r="AA240" s="137">
        <f t="shared" si="27"/>
        <v>45017</v>
      </c>
      <c r="AB240" s="137"/>
      <c r="AC240" s="86" t="s">
        <v>24</v>
      </c>
      <c r="AD240" s="86" t="s">
        <v>113</v>
      </c>
      <c r="AE240" s="86"/>
      <c r="AF240" s="89" t="str">
        <f t="shared" si="3"/>
        <v>2024 Validation</v>
      </c>
    </row>
    <row r="241" spans="1:32" x14ac:dyDescent="0.6">
      <c r="A241" s="82" t="str">
        <f>'Fuel adder inputs and calcs'!C238</f>
        <v>Gas</v>
      </c>
      <c r="B241" s="82" t="str">
        <f>'Fuel adder inputs and calcs'!D238</f>
        <v>NI</v>
      </c>
      <c r="C241" s="82" t="str">
        <f>'Fuel adder inputs and calcs'!E238&amp;'Fuel adder inputs and calcs'!F238</f>
        <v>2023Q3</v>
      </c>
      <c r="D241" s="82" t="str">
        <f>B241&amp;IF(B241="",""," ")&amp;INDEX('Fixed inputs'!$D$93:$D$97,MATCH(A241,rngFuels,0))</f>
        <v>NI Gas</v>
      </c>
      <c r="E241" s="59"/>
      <c r="F241" s="129"/>
      <c r="G241" s="86" t="str">
        <f t="shared" si="29"/>
        <v>NI Gas</v>
      </c>
      <c r="H241" s="86" t="s">
        <v>22</v>
      </c>
      <c r="I241" s="87">
        <f ca="1">INDEX(rngFuelPricesDeterministic,MATCH($C241,'Commodity inputs and calcs'!$N$33:$N$100,0),MATCH($A241,'Commodity inputs and calcs'!$O$32:$S$32,0))+'Fuel adder inputs and calcs'!Q238</f>
        <v>8.9464875518950677</v>
      </c>
      <c r="J241" s="87"/>
      <c r="K241" s="86" t="s">
        <v>23</v>
      </c>
      <c r="L241" s="88">
        <v>1</v>
      </c>
      <c r="M241" s="137">
        <f>INDEX('Fixed inputs'!$G$8:$G$75,MATCH(C241,'Fixed inputs'!$D$8:$D$75,0))</f>
        <v>45108</v>
      </c>
      <c r="N241" s="137"/>
      <c r="O241" s="86" t="s">
        <v>24</v>
      </c>
      <c r="P241" s="86" t="s">
        <v>113</v>
      </c>
      <c r="Q241" s="86"/>
      <c r="R241" s="89" t="str">
        <f t="shared" si="2"/>
        <v>2024 Validation</v>
      </c>
      <c r="T241" s="95" t="s">
        <v>57</v>
      </c>
      <c r="U241" s="86" t="s">
        <v>83</v>
      </c>
      <c r="V241" s="86" t="s">
        <v>84</v>
      </c>
      <c r="W241" s="87">
        <f>INDEX(rngCarbonTaxDeterministic,MATCH($C241,'Commodity inputs and calcs'!$U$33:$U$100,0),MATCH($T241,'Commodity inputs and calcs'!$W$32:$Y$32,0))</f>
        <v>9.217647058823529E-2</v>
      </c>
      <c r="X241" s="87"/>
      <c r="Y241" s="86" t="s">
        <v>82</v>
      </c>
      <c r="Z241" s="88">
        <v>1</v>
      </c>
      <c r="AA241" s="137">
        <f t="shared" si="27"/>
        <v>45108</v>
      </c>
      <c r="AB241" s="137"/>
      <c r="AC241" s="86" t="s">
        <v>24</v>
      </c>
      <c r="AD241" s="86" t="s">
        <v>113</v>
      </c>
      <c r="AE241" s="86"/>
      <c r="AF241" s="89" t="str">
        <f t="shared" si="3"/>
        <v>2024 Validation</v>
      </c>
    </row>
    <row r="242" spans="1:32" x14ac:dyDescent="0.6">
      <c r="A242" s="82" t="str">
        <f>'Fuel adder inputs and calcs'!C239</f>
        <v>Gas</v>
      </c>
      <c r="B242" s="82" t="str">
        <f>'Fuel adder inputs and calcs'!D239</f>
        <v>NI</v>
      </c>
      <c r="C242" s="82" t="str">
        <f>'Fuel adder inputs and calcs'!E239&amp;'Fuel adder inputs and calcs'!F239</f>
        <v>2023Q4</v>
      </c>
      <c r="D242" s="82" t="str">
        <f>B242&amp;IF(B242="",""," ")&amp;INDEX('Fixed inputs'!$D$93:$D$97,MATCH(A242,rngFuels,0))</f>
        <v>NI Gas</v>
      </c>
      <c r="E242" s="59"/>
      <c r="F242" s="129"/>
      <c r="G242" s="86" t="str">
        <f t="shared" si="29"/>
        <v>NI Gas</v>
      </c>
      <c r="H242" s="86" t="s">
        <v>22</v>
      </c>
      <c r="I242" s="87">
        <f ca="1">INDEX(rngFuelPricesDeterministic,MATCH($C242,'Commodity inputs and calcs'!$N$33:$N$100,0),MATCH($A242,'Commodity inputs and calcs'!$O$32:$S$32,0))+'Fuel adder inputs and calcs'!Q239</f>
        <v>9.9415512611236885</v>
      </c>
      <c r="J242" s="87"/>
      <c r="K242" s="86" t="s">
        <v>23</v>
      </c>
      <c r="L242" s="88">
        <v>1</v>
      </c>
      <c r="M242" s="137">
        <f>INDEX('Fixed inputs'!$G$8:$G$75,MATCH(C242,'Fixed inputs'!$D$8:$D$75,0))</f>
        <v>45200</v>
      </c>
      <c r="N242" s="137"/>
      <c r="O242" s="86" t="s">
        <v>24</v>
      </c>
      <c r="P242" s="86" t="s">
        <v>113</v>
      </c>
      <c r="Q242" s="86"/>
      <c r="R242" s="89" t="str">
        <f t="shared" si="2"/>
        <v>2024 Validation</v>
      </c>
      <c r="T242" s="95" t="s">
        <v>57</v>
      </c>
      <c r="U242" s="86" t="s">
        <v>83</v>
      </c>
      <c r="V242" s="86" t="s">
        <v>84</v>
      </c>
      <c r="W242" s="87">
        <f>INDEX(rngCarbonTaxDeterministic,MATCH($C242,'Commodity inputs and calcs'!$U$33:$U$100,0),MATCH($T242,'Commodity inputs and calcs'!$W$32:$Y$32,0))</f>
        <v>9.217647058823529E-2</v>
      </c>
      <c r="X242" s="87"/>
      <c r="Y242" s="86" t="s">
        <v>82</v>
      </c>
      <c r="Z242" s="88">
        <v>1</v>
      </c>
      <c r="AA242" s="137">
        <f t="shared" si="27"/>
        <v>45200</v>
      </c>
      <c r="AB242" s="137"/>
      <c r="AC242" s="86" t="s">
        <v>24</v>
      </c>
      <c r="AD242" s="86" t="s">
        <v>113</v>
      </c>
      <c r="AE242" s="86"/>
      <c r="AF242" s="89" t="str">
        <f t="shared" si="3"/>
        <v>2024 Validation</v>
      </c>
    </row>
    <row r="243" spans="1:32" x14ac:dyDescent="0.6">
      <c r="A243" s="82" t="str">
        <f>'Fuel adder inputs and calcs'!C240</f>
        <v>Gas</v>
      </c>
      <c r="B243" s="82" t="str">
        <f>'Fuel adder inputs and calcs'!D240</f>
        <v>NI</v>
      </c>
      <c r="C243" s="82" t="str">
        <f>'Fuel adder inputs and calcs'!E240&amp;'Fuel adder inputs and calcs'!F240</f>
        <v>2024Q1</v>
      </c>
      <c r="D243" s="82" t="str">
        <f>B243&amp;IF(B243="",""," ")&amp;INDEX('Fixed inputs'!$D$93:$D$97,MATCH(A243,rngFuels,0))</f>
        <v>NI Gas</v>
      </c>
      <c r="E243" s="59"/>
      <c r="F243" s="129"/>
      <c r="G243" s="86" t="str">
        <f t="shared" ref="G243:G282" si="30">D243</f>
        <v>NI Gas</v>
      </c>
      <c r="H243" s="86" t="s">
        <v>22</v>
      </c>
      <c r="I243" s="87">
        <f ca="1">INDEX(rngFuelPricesDeterministic,MATCH($C243,'Commodity inputs and calcs'!$N$33:$N$100,0),MATCH($A243,'Commodity inputs and calcs'!$O$32:$S$32,0))+'Fuel adder inputs and calcs'!Q240</f>
        <v>14.788924784805188</v>
      </c>
      <c r="J243" s="87"/>
      <c r="K243" s="86" t="s">
        <v>23</v>
      </c>
      <c r="L243" s="88">
        <v>1</v>
      </c>
      <c r="M243" s="137">
        <f>INDEX('Fixed inputs'!$G$8:$G$75,MATCH(C243,'Fixed inputs'!$D$8:$D$75,0))</f>
        <v>45292</v>
      </c>
      <c r="N243" s="137"/>
      <c r="O243" s="86" t="s">
        <v>24</v>
      </c>
      <c r="P243" s="86" t="s">
        <v>113</v>
      </c>
      <c r="Q243" s="86"/>
      <c r="R243" s="89" t="str">
        <f t="shared" ref="R243:R282" si="31">$H$6</f>
        <v>2024 Validation</v>
      </c>
      <c r="T243" s="95" t="s">
        <v>57</v>
      </c>
      <c r="U243" s="86" t="s">
        <v>83</v>
      </c>
      <c r="V243" s="86" t="s">
        <v>84</v>
      </c>
      <c r="W243" s="87">
        <f>INDEX(rngCarbonTaxDeterministic,MATCH($C243,'Commodity inputs and calcs'!$U$33:$U$100,0),MATCH($T243,'Commodity inputs and calcs'!$W$32:$Y$32,0))</f>
        <v>9.217647058823529E-2</v>
      </c>
      <c r="X243" s="87"/>
      <c r="Y243" s="86" t="s">
        <v>82</v>
      </c>
      <c r="Z243" s="88">
        <v>1</v>
      </c>
      <c r="AA243" s="137">
        <f t="shared" si="27"/>
        <v>45292</v>
      </c>
      <c r="AB243" s="137"/>
      <c r="AC243" s="86" t="s">
        <v>24</v>
      </c>
      <c r="AD243" s="86" t="s">
        <v>113</v>
      </c>
      <c r="AE243" s="86"/>
      <c r="AF243" s="89" t="str">
        <f t="shared" si="3"/>
        <v>2024 Validation</v>
      </c>
    </row>
    <row r="244" spans="1:32" x14ac:dyDescent="0.6">
      <c r="A244" s="82" t="str">
        <f>'Fuel adder inputs and calcs'!C241</f>
        <v>Gas</v>
      </c>
      <c r="B244" s="82" t="str">
        <f>'Fuel adder inputs and calcs'!D241</f>
        <v>NI</v>
      </c>
      <c r="C244" s="82" t="str">
        <f>'Fuel adder inputs and calcs'!E241&amp;'Fuel adder inputs and calcs'!F241</f>
        <v>2024Q2</v>
      </c>
      <c r="D244" s="82" t="str">
        <f>B244&amp;IF(B244="",""," ")&amp;INDEX('Fixed inputs'!$D$93:$D$97,MATCH(A244,rngFuels,0))</f>
        <v>NI Gas</v>
      </c>
      <c r="E244" s="59"/>
      <c r="F244" s="129"/>
      <c r="G244" s="86" t="str">
        <f t="shared" si="30"/>
        <v>NI Gas</v>
      </c>
      <c r="H244" s="86" t="s">
        <v>22</v>
      </c>
      <c r="I244" s="87">
        <f ca="1">INDEX(rngFuelPricesDeterministic,MATCH($C244,'Commodity inputs and calcs'!$N$33:$N$100,0),MATCH($A244,'Commodity inputs and calcs'!$O$32:$S$32,0))+'Fuel adder inputs and calcs'!Q241</f>
        <v>9.2253606197362839</v>
      </c>
      <c r="J244" s="87"/>
      <c r="K244" s="86" t="s">
        <v>23</v>
      </c>
      <c r="L244" s="88">
        <v>1</v>
      </c>
      <c r="M244" s="137">
        <f>INDEX('Fixed inputs'!$G$8:$G$75,MATCH(C244,'Fixed inputs'!$D$8:$D$75,0))</f>
        <v>45383</v>
      </c>
      <c r="N244" s="137"/>
      <c r="O244" s="86" t="s">
        <v>24</v>
      </c>
      <c r="P244" s="86" t="s">
        <v>113</v>
      </c>
      <c r="Q244" s="86"/>
      <c r="R244" s="89" t="str">
        <f t="shared" si="31"/>
        <v>2024 Validation</v>
      </c>
      <c r="T244" s="95" t="s">
        <v>57</v>
      </c>
      <c r="U244" s="86" t="s">
        <v>83</v>
      </c>
      <c r="V244" s="86" t="s">
        <v>84</v>
      </c>
      <c r="W244" s="87">
        <f>INDEX(rngCarbonTaxDeterministic,MATCH($C244,'Commodity inputs and calcs'!$U$33:$U$100,0),MATCH($T244,'Commodity inputs and calcs'!$W$32:$Y$32,0))</f>
        <v>9.217647058823529E-2</v>
      </c>
      <c r="X244" s="87"/>
      <c r="Y244" s="86" t="s">
        <v>82</v>
      </c>
      <c r="Z244" s="88">
        <v>1</v>
      </c>
      <c r="AA244" s="137">
        <f t="shared" si="27"/>
        <v>45383</v>
      </c>
      <c r="AB244" s="137"/>
      <c r="AC244" s="86" t="s">
        <v>24</v>
      </c>
      <c r="AD244" s="86" t="s">
        <v>113</v>
      </c>
      <c r="AE244" s="86"/>
      <c r="AF244" s="89" t="str">
        <f t="shared" ref="AF244:AF282" si="32">$H$6</f>
        <v>2024 Validation</v>
      </c>
    </row>
    <row r="245" spans="1:32" x14ac:dyDescent="0.6">
      <c r="A245" s="82" t="str">
        <f>'Fuel adder inputs and calcs'!C242</f>
        <v>Gas</v>
      </c>
      <c r="B245" s="82" t="str">
        <f>'Fuel adder inputs and calcs'!D242</f>
        <v>NI</v>
      </c>
      <c r="C245" s="82" t="str">
        <f>'Fuel adder inputs and calcs'!E242&amp;'Fuel adder inputs and calcs'!F242</f>
        <v>2024Q3</v>
      </c>
      <c r="D245" s="82" t="str">
        <f>B245&amp;IF(B245="",""," ")&amp;INDEX('Fixed inputs'!$D$93:$D$97,MATCH(A245,rngFuels,0))</f>
        <v>NI Gas</v>
      </c>
      <c r="E245" s="59"/>
      <c r="F245" s="129"/>
      <c r="G245" s="86" t="str">
        <f t="shared" si="30"/>
        <v>NI Gas</v>
      </c>
      <c r="H245" s="86" t="s">
        <v>22</v>
      </c>
      <c r="I245" s="87">
        <f ca="1">INDEX(rngFuelPricesDeterministic,MATCH($C245,'Commodity inputs and calcs'!$N$33:$N$100,0),MATCH($A245,'Commodity inputs and calcs'!$O$32:$S$32,0))+'Fuel adder inputs and calcs'!Q242</f>
        <v>8.9464875518950677</v>
      </c>
      <c r="J245" s="87"/>
      <c r="K245" s="86" t="s">
        <v>23</v>
      </c>
      <c r="L245" s="88">
        <v>1</v>
      </c>
      <c r="M245" s="137">
        <f>INDEX('Fixed inputs'!$G$8:$G$75,MATCH(C245,'Fixed inputs'!$D$8:$D$75,0))</f>
        <v>45474</v>
      </c>
      <c r="N245" s="137"/>
      <c r="O245" s="86" t="s">
        <v>24</v>
      </c>
      <c r="P245" s="86" t="s">
        <v>113</v>
      </c>
      <c r="Q245" s="86"/>
      <c r="R245" s="89" t="str">
        <f t="shared" si="31"/>
        <v>2024 Validation</v>
      </c>
      <c r="T245" s="95" t="s">
        <v>57</v>
      </c>
      <c r="U245" s="86" t="s">
        <v>83</v>
      </c>
      <c r="V245" s="86" t="s">
        <v>84</v>
      </c>
      <c r="W245" s="87">
        <f>INDEX(rngCarbonTaxDeterministic,MATCH($C245,'Commodity inputs and calcs'!$U$33:$U$100,0),MATCH($T245,'Commodity inputs and calcs'!$W$32:$Y$32,0))</f>
        <v>9.217647058823529E-2</v>
      </c>
      <c r="X245" s="87"/>
      <c r="Y245" s="86" t="s">
        <v>82</v>
      </c>
      <c r="Z245" s="88">
        <v>1</v>
      </c>
      <c r="AA245" s="137">
        <f t="shared" si="27"/>
        <v>45474</v>
      </c>
      <c r="AB245" s="137"/>
      <c r="AC245" s="86" t="s">
        <v>24</v>
      </c>
      <c r="AD245" s="86" t="s">
        <v>113</v>
      </c>
      <c r="AE245" s="86"/>
      <c r="AF245" s="89" t="str">
        <f t="shared" si="32"/>
        <v>2024 Validation</v>
      </c>
    </row>
    <row r="246" spans="1:32" x14ac:dyDescent="0.6">
      <c r="A246" s="82" t="str">
        <f>'Fuel adder inputs and calcs'!C243</f>
        <v>Gas</v>
      </c>
      <c r="B246" s="82" t="str">
        <f>'Fuel adder inputs and calcs'!D243</f>
        <v>NI</v>
      </c>
      <c r="C246" s="82" t="str">
        <f>'Fuel adder inputs and calcs'!E243&amp;'Fuel adder inputs and calcs'!F243</f>
        <v>2024Q4</v>
      </c>
      <c r="D246" s="82" t="str">
        <f>B246&amp;IF(B246="",""," ")&amp;INDEX('Fixed inputs'!$D$93:$D$97,MATCH(A246,rngFuels,0))</f>
        <v>NI Gas</v>
      </c>
      <c r="E246" s="59"/>
      <c r="F246" s="129"/>
      <c r="G246" s="86" t="str">
        <f t="shared" si="30"/>
        <v>NI Gas</v>
      </c>
      <c r="H246" s="86" t="s">
        <v>22</v>
      </c>
      <c r="I246" s="87">
        <f ca="1">INDEX(rngFuelPricesDeterministic,MATCH($C246,'Commodity inputs and calcs'!$N$33:$N$100,0),MATCH($A246,'Commodity inputs and calcs'!$O$32:$S$32,0))+'Fuel adder inputs and calcs'!Q243</f>
        <v>9.9415512611236885</v>
      </c>
      <c r="J246" s="87"/>
      <c r="K246" s="86" t="s">
        <v>23</v>
      </c>
      <c r="L246" s="88">
        <v>1</v>
      </c>
      <c r="M246" s="137">
        <f>INDEX('Fixed inputs'!$G$8:$G$75,MATCH(C246,'Fixed inputs'!$D$8:$D$75,0))</f>
        <v>45566</v>
      </c>
      <c r="N246" s="137"/>
      <c r="O246" s="86" t="s">
        <v>24</v>
      </c>
      <c r="P246" s="86" t="s">
        <v>113</v>
      </c>
      <c r="Q246" s="86"/>
      <c r="R246" s="89" t="str">
        <f t="shared" si="31"/>
        <v>2024 Validation</v>
      </c>
      <c r="T246" s="95" t="s">
        <v>57</v>
      </c>
      <c r="U246" s="86" t="s">
        <v>83</v>
      </c>
      <c r="V246" s="86" t="s">
        <v>84</v>
      </c>
      <c r="W246" s="87">
        <f>INDEX(rngCarbonTaxDeterministic,MATCH($C246,'Commodity inputs and calcs'!$U$33:$U$100,0),MATCH($T246,'Commodity inputs and calcs'!$W$32:$Y$32,0))</f>
        <v>9.217647058823529E-2</v>
      </c>
      <c r="X246" s="87"/>
      <c r="Y246" s="86" t="s">
        <v>82</v>
      </c>
      <c r="Z246" s="88">
        <v>1</v>
      </c>
      <c r="AA246" s="137">
        <f t="shared" si="27"/>
        <v>45566</v>
      </c>
      <c r="AB246" s="137"/>
      <c r="AC246" s="86" t="s">
        <v>24</v>
      </c>
      <c r="AD246" s="86" t="s">
        <v>113</v>
      </c>
      <c r="AE246" s="86"/>
      <c r="AF246" s="89" t="str">
        <f t="shared" si="32"/>
        <v>2024 Validation</v>
      </c>
    </row>
    <row r="247" spans="1:32" x14ac:dyDescent="0.6">
      <c r="A247" s="82" t="str">
        <f>'Fuel adder inputs and calcs'!C244</f>
        <v>Gas</v>
      </c>
      <c r="B247" s="82" t="str">
        <f>'Fuel adder inputs and calcs'!D244</f>
        <v>NI</v>
      </c>
      <c r="C247" s="82" t="str">
        <f>'Fuel adder inputs and calcs'!E244&amp;'Fuel adder inputs and calcs'!F244</f>
        <v>2025Q1</v>
      </c>
      <c r="D247" s="82" t="str">
        <f>B247&amp;IF(B247="",""," ")&amp;INDEX('Fixed inputs'!$D$93:$D$97,MATCH(A247,rngFuels,0))</f>
        <v>NI Gas</v>
      </c>
      <c r="E247" s="59"/>
      <c r="F247" s="129"/>
      <c r="G247" s="86" t="str">
        <f t="shared" si="30"/>
        <v>NI Gas</v>
      </c>
      <c r="H247" s="86" t="s">
        <v>22</v>
      </c>
      <c r="I247" s="87">
        <f ca="1">INDEX(rngFuelPricesDeterministic,MATCH($C247,'Commodity inputs and calcs'!$N$33:$N$100,0),MATCH($A247,'Commodity inputs and calcs'!$O$32:$S$32,0))+'Fuel adder inputs and calcs'!Q244</f>
        <v>14.788924784805188</v>
      </c>
      <c r="J247" s="87"/>
      <c r="K247" s="86" t="s">
        <v>23</v>
      </c>
      <c r="L247" s="88">
        <v>1</v>
      </c>
      <c r="M247" s="137">
        <f>INDEX('Fixed inputs'!$G$8:$G$75,MATCH(C247,'Fixed inputs'!$D$8:$D$75,0))</f>
        <v>45658</v>
      </c>
      <c r="N247" s="137"/>
      <c r="O247" s="86" t="s">
        <v>24</v>
      </c>
      <c r="P247" s="86" t="s">
        <v>113</v>
      </c>
      <c r="Q247" s="86"/>
      <c r="R247" s="89" t="str">
        <f t="shared" si="31"/>
        <v>2024 Validation</v>
      </c>
      <c r="T247" s="95" t="s">
        <v>57</v>
      </c>
      <c r="U247" s="86" t="s">
        <v>83</v>
      </c>
      <c r="V247" s="86" t="s">
        <v>84</v>
      </c>
      <c r="W247" s="87">
        <f>INDEX(rngCarbonTaxDeterministic,MATCH($C247,'Commodity inputs and calcs'!$U$33:$U$100,0),MATCH($T247,'Commodity inputs and calcs'!$W$32:$Y$32,0))</f>
        <v>9.217647058823529E-2</v>
      </c>
      <c r="X247" s="87"/>
      <c r="Y247" s="86" t="s">
        <v>82</v>
      </c>
      <c r="Z247" s="88">
        <v>1</v>
      </c>
      <c r="AA247" s="137">
        <f t="shared" ref="AA247:AA266" si="33">AA111</f>
        <v>45658</v>
      </c>
      <c r="AB247" s="137"/>
      <c r="AC247" s="86" t="s">
        <v>24</v>
      </c>
      <c r="AD247" s="86" t="s">
        <v>113</v>
      </c>
      <c r="AE247" s="86"/>
      <c r="AF247" s="89" t="str">
        <f t="shared" si="32"/>
        <v>2024 Validation</v>
      </c>
    </row>
    <row r="248" spans="1:32" x14ac:dyDescent="0.6">
      <c r="A248" s="82" t="str">
        <f>'Fuel adder inputs and calcs'!C245</f>
        <v>Gas</v>
      </c>
      <c r="B248" s="82" t="str">
        <f>'Fuel adder inputs and calcs'!D245</f>
        <v>NI</v>
      </c>
      <c r="C248" s="82" t="str">
        <f>'Fuel adder inputs and calcs'!E245&amp;'Fuel adder inputs and calcs'!F245</f>
        <v>2025Q2</v>
      </c>
      <c r="D248" s="82" t="str">
        <f>B248&amp;IF(B248="",""," ")&amp;INDEX('Fixed inputs'!$D$93:$D$97,MATCH(A248,rngFuels,0))</f>
        <v>NI Gas</v>
      </c>
      <c r="E248" s="59"/>
      <c r="F248" s="129"/>
      <c r="G248" s="86" t="str">
        <f t="shared" si="30"/>
        <v>NI Gas</v>
      </c>
      <c r="H248" s="86" t="s">
        <v>22</v>
      </c>
      <c r="I248" s="87">
        <f ca="1">INDEX(rngFuelPricesDeterministic,MATCH($C248,'Commodity inputs and calcs'!$N$33:$N$100,0),MATCH($A248,'Commodity inputs and calcs'!$O$32:$S$32,0))+'Fuel adder inputs and calcs'!Q245</f>
        <v>9.2253606197362839</v>
      </c>
      <c r="J248" s="87"/>
      <c r="K248" s="86" t="s">
        <v>23</v>
      </c>
      <c r="L248" s="88">
        <v>1</v>
      </c>
      <c r="M248" s="137">
        <f>INDEX('Fixed inputs'!$G$8:$G$75,MATCH(C248,'Fixed inputs'!$D$8:$D$75,0))</f>
        <v>45748</v>
      </c>
      <c r="N248" s="137"/>
      <c r="O248" s="86" t="s">
        <v>24</v>
      </c>
      <c r="P248" s="86" t="s">
        <v>113</v>
      </c>
      <c r="Q248" s="86"/>
      <c r="R248" s="89" t="str">
        <f t="shared" si="31"/>
        <v>2024 Validation</v>
      </c>
      <c r="T248" s="95" t="s">
        <v>57</v>
      </c>
      <c r="U248" s="86" t="s">
        <v>83</v>
      </c>
      <c r="V248" s="86" t="s">
        <v>84</v>
      </c>
      <c r="W248" s="87">
        <f>INDEX(rngCarbonTaxDeterministic,MATCH($C248,'Commodity inputs and calcs'!$U$33:$U$100,0),MATCH($T248,'Commodity inputs and calcs'!$W$32:$Y$32,0))</f>
        <v>9.217647058823529E-2</v>
      </c>
      <c r="X248" s="87"/>
      <c r="Y248" s="86" t="s">
        <v>82</v>
      </c>
      <c r="Z248" s="88">
        <v>1</v>
      </c>
      <c r="AA248" s="137">
        <f t="shared" si="33"/>
        <v>45748</v>
      </c>
      <c r="AB248" s="137"/>
      <c r="AC248" s="86" t="s">
        <v>24</v>
      </c>
      <c r="AD248" s="86" t="s">
        <v>113</v>
      </c>
      <c r="AE248" s="86"/>
      <c r="AF248" s="89" t="str">
        <f t="shared" si="32"/>
        <v>2024 Validation</v>
      </c>
    </row>
    <row r="249" spans="1:32" x14ac:dyDescent="0.6">
      <c r="A249" s="82" t="str">
        <f>'Fuel adder inputs and calcs'!C246</f>
        <v>Gas</v>
      </c>
      <c r="B249" s="82" t="str">
        <f>'Fuel adder inputs and calcs'!D246</f>
        <v>NI</v>
      </c>
      <c r="C249" s="82" t="str">
        <f>'Fuel adder inputs and calcs'!E246&amp;'Fuel adder inputs and calcs'!F246</f>
        <v>2025Q3</v>
      </c>
      <c r="D249" s="82" t="str">
        <f>B249&amp;IF(B249="",""," ")&amp;INDEX('Fixed inputs'!$D$93:$D$97,MATCH(A249,rngFuels,0))</f>
        <v>NI Gas</v>
      </c>
      <c r="E249" s="59"/>
      <c r="F249" s="129"/>
      <c r="G249" s="86" t="str">
        <f t="shared" si="30"/>
        <v>NI Gas</v>
      </c>
      <c r="H249" s="86" t="s">
        <v>22</v>
      </c>
      <c r="I249" s="87">
        <f ca="1">INDEX(rngFuelPricesDeterministic,MATCH($C249,'Commodity inputs and calcs'!$N$33:$N$100,0),MATCH($A249,'Commodity inputs and calcs'!$O$32:$S$32,0))+'Fuel adder inputs and calcs'!Q246</f>
        <v>8.9464875518950677</v>
      </c>
      <c r="J249" s="87"/>
      <c r="K249" s="86" t="s">
        <v>23</v>
      </c>
      <c r="L249" s="88">
        <v>1</v>
      </c>
      <c r="M249" s="137">
        <f>INDEX('Fixed inputs'!$G$8:$G$75,MATCH(C249,'Fixed inputs'!$D$8:$D$75,0))</f>
        <v>45839</v>
      </c>
      <c r="N249" s="137"/>
      <c r="O249" s="86" t="s">
        <v>24</v>
      </c>
      <c r="P249" s="86" t="s">
        <v>113</v>
      </c>
      <c r="Q249" s="86"/>
      <c r="R249" s="89" t="str">
        <f t="shared" si="31"/>
        <v>2024 Validation</v>
      </c>
      <c r="T249" s="95" t="s">
        <v>57</v>
      </c>
      <c r="U249" s="86" t="s">
        <v>83</v>
      </c>
      <c r="V249" s="86" t="s">
        <v>84</v>
      </c>
      <c r="W249" s="87">
        <f>INDEX(rngCarbonTaxDeterministic,MATCH($C249,'Commodity inputs and calcs'!$U$33:$U$100,0),MATCH($T249,'Commodity inputs and calcs'!$W$32:$Y$32,0))</f>
        <v>9.217647058823529E-2</v>
      </c>
      <c r="X249" s="87"/>
      <c r="Y249" s="86" t="s">
        <v>82</v>
      </c>
      <c r="Z249" s="88">
        <v>1</v>
      </c>
      <c r="AA249" s="137">
        <f t="shared" si="33"/>
        <v>45839</v>
      </c>
      <c r="AB249" s="137"/>
      <c r="AC249" s="86" t="s">
        <v>24</v>
      </c>
      <c r="AD249" s="86" t="s">
        <v>113</v>
      </c>
      <c r="AE249" s="86"/>
      <c r="AF249" s="89" t="str">
        <f t="shared" si="32"/>
        <v>2024 Validation</v>
      </c>
    </row>
    <row r="250" spans="1:32" x14ac:dyDescent="0.6">
      <c r="A250" s="82" t="str">
        <f>'Fuel adder inputs and calcs'!C247</f>
        <v>Gas</v>
      </c>
      <c r="B250" s="82" t="str">
        <f>'Fuel adder inputs and calcs'!D247</f>
        <v>NI</v>
      </c>
      <c r="C250" s="82" t="str">
        <f>'Fuel adder inputs and calcs'!E247&amp;'Fuel adder inputs and calcs'!F247</f>
        <v>2025Q4</v>
      </c>
      <c r="D250" s="82" t="str">
        <f>B250&amp;IF(B250="",""," ")&amp;INDEX('Fixed inputs'!$D$93:$D$97,MATCH(A250,rngFuels,0))</f>
        <v>NI Gas</v>
      </c>
      <c r="E250" s="59"/>
      <c r="F250" s="129"/>
      <c r="G250" s="86" t="str">
        <f t="shared" si="30"/>
        <v>NI Gas</v>
      </c>
      <c r="H250" s="86" t="s">
        <v>22</v>
      </c>
      <c r="I250" s="87">
        <f ca="1">INDEX(rngFuelPricesDeterministic,MATCH($C250,'Commodity inputs and calcs'!$N$33:$N$100,0),MATCH($A250,'Commodity inputs and calcs'!$O$32:$S$32,0))+'Fuel adder inputs and calcs'!Q247</f>
        <v>9.9415512611236885</v>
      </c>
      <c r="J250" s="87"/>
      <c r="K250" s="86" t="s">
        <v>23</v>
      </c>
      <c r="L250" s="88">
        <v>1</v>
      </c>
      <c r="M250" s="137">
        <f>INDEX('Fixed inputs'!$G$8:$G$75,MATCH(C250,'Fixed inputs'!$D$8:$D$75,0))</f>
        <v>45931</v>
      </c>
      <c r="N250" s="137"/>
      <c r="O250" s="86" t="s">
        <v>24</v>
      </c>
      <c r="P250" s="86" t="s">
        <v>113</v>
      </c>
      <c r="Q250" s="86"/>
      <c r="R250" s="89" t="str">
        <f t="shared" si="31"/>
        <v>2024 Validation</v>
      </c>
      <c r="T250" s="95" t="s">
        <v>57</v>
      </c>
      <c r="U250" s="86" t="s">
        <v>83</v>
      </c>
      <c r="V250" s="86" t="s">
        <v>84</v>
      </c>
      <c r="W250" s="87">
        <f>INDEX(rngCarbonTaxDeterministic,MATCH($C250,'Commodity inputs and calcs'!$U$33:$U$100,0),MATCH($T250,'Commodity inputs and calcs'!$W$32:$Y$32,0))</f>
        <v>9.217647058823529E-2</v>
      </c>
      <c r="X250" s="87"/>
      <c r="Y250" s="86" t="s">
        <v>82</v>
      </c>
      <c r="Z250" s="88">
        <v>1</v>
      </c>
      <c r="AA250" s="137">
        <f t="shared" si="33"/>
        <v>45931</v>
      </c>
      <c r="AB250" s="137"/>
      <c r="AC250" s="86" t="s">
        <v>24</v>
      </c>
      <c r="AD250" s="86" t="s">
        <v>113</v>
      </c>
      <c r="AE250" s="86"/>
      <c r="AF250" s="89" t="str">
        <f t="shared" si="32"/>
        <v>2024 Validation</v>
      </c>
    </row>
    <row r="251" spans="1:32" x14ac:dyDescent="0.6">
      <c r="A251" s="82" t="str">
        <f>'Fuel adder inputs and calcs'!C248</f>
        <v>Gas</v>
      </c>
      <c r="B251" s="82" t="str">
        <f>'Fuel adder inputs and calcs'!D248</f>
        <v>NI</v>
      </c>
      <c r="C251" s="82" t="str">
        <f>'Fuel adder inputs and calcs'!E248&amp;'Fuel adder inputs and calcs'!F248</f>
        <v>2026Q1</v>
      </c>
      <c r="D251" s="82" t="str">
        <f>B251&amp;IF(B251="",""," ")&amp;INDEX('Fixed inputs'!$D$93:$D$97,MATCH(A251,rngFuels,0))</f>
        <v>NI Gas</v>
      </c>
      <c r="E251" s="59"/>
      <c r="F251" s="129"/>
      <c r="G251" s="86" t="str">
        <f t="shared" si="30"/>
        <v>NI Gas</v>
      </c>
      <c r="H251" s="86" t="s">
        <v>22</v>
      </c>
      <c r="I251" s="87">
        <f ca="1">INDEX(rngFuelPricesDeterministic,MATCH($C251,'Commodity inputs and calcs'!$N$33:$N$100,0),MATCH($A251,'Commodity inputs and calcs'!$O$32:$S$32,0))+'Fuel adder inputs and calcs'!Q248</f>
        <v>14.788924784805188</v>
      </c>
      <c r="J251" s="87"/>
      <c r="K251" s="86" t="s">
        <v>23</v>
      </c>
      <c r="L251" s="88">
        <v>1</v>
      </c>
      <c r="M251" s="137">
        <f>INDEX('Fixed inputs'!$G$8:$G$75,MATCH(C251,'Fixed inputs'!$D$8:$D$75,0))</f>
        <v>46023</v>
      </c>
      <c r="N251" s="137"/>
      <c r="O251" s="86" t="s">
        <v>24</v>
      </c>
      <c r="P251" s="86" t="s">
        <v>113</v>
      </c>
      <c r="Q251" s="86"/>
      <c r="R251" s="89" t="str">
        <f t="shared" si="31"/>
        <v>2024 Validation</v>
      </c>
      <c r="T251" s="95" t="s">
        <v>57</v>
      </c>
      <c r="U251" s="86" t="s">
        <v>83</v>
      </c>
      <c r="V251" s="86" t="s">
        <v>84</v>
      </c>
      <c r="W251" s="87">
        <f>INDEX(rngCarbonTaxDeterministic,MATCH($C251,'Commodity inputs and calcs'!$U$33:$U$100,0),MATCH($T251,'Commodity inputs and calcs'!$W$32:$Y$32,0))</f>
        <v>0.1</v>
      </c>
      <c r="X251" s="87"/>
      <c r="Y251" s="86" t="s">
        <v>82</v>
      </c>
      <c r="Z251" s="88">
        <v>1</v>
      </c>
      <c r="AA251" s="137">
        <f t="shared" si="33"/>
        <v>46023</v>
      </c>
      <c r="AB251" s="137"/>
      <c r="AC251" s="86" t="s">
        <v>24</v>
      </c>
      <c r="AD251" s="86" t="s">
        <v>113</v>
      </c>
      <c r="AE251" s="86"/>
      <c r="AF251" s="89" t="str">
        <f t="shared" si="32"/>
        <v>2024 Validation</v>
      </c>
    </row>
    <row r="252" spans="1:32" x14ac:dyDescent="0.6">
      <c r="A252" s="82" t="str">
        <f>'Fuel adder inputs and calcs'!C249</f>
        <v>Gas</v>
      </c>
      <c r="B252" s="82" t="str">
        <f>'Fuel adder inputs and calcs'!D249</f>
        <v>NI</v>
      </c>
      <c r="C252" s="82" t="str">
        <f>'Fuel adder inputs and calcs'!E249&amp;'Fuel adder inputs and calcs'!F249</f>
        <v>2026Q2</v>
      </c>
      <c r="D252" s="82" t="str">
        <f>B252&amp;IF(B252="",""," ")&amp;INDEX('Fixed inputs'!$D$93:$D$97,MATCH(A252,rngFuels,0))</f>
        <v>NI Gas</v>
      </c>
      <c r="E252" s="59"/>
      <c r="F252" s="129"/>
      <c r="G252" s="86" t="str">
        <f t="shared" si="30"/>
        <v>NI Gas</v>
      </c>
      <c r="H252" s="86" t="s">
        <v>22</v>
      </c>
      <c r="I252" s="87">
        <f ca="1">INDEX(rngFuelPricesDeterministic,MATCH($C252,'Commodity inputs and calcs'!$N$33:$N$100,0),MATCH($A252,'Commodity inputs and calcs'!$O$32:$S$32,0))+'Fuel adder inputs and calcs'!Q249</f>
        <v>9.2253606197362839</v>
      </c>
      <c r="J252" s="87"/>
      <c r="K252" s="86" t="s">
        <v>23</v>
      </c>
      <c r="L252" s="88">
        <v>1</v>
      </c>
      <c r="M252" s="137">
        <f>INDEX('Fixed inputs'!$G$8:$G$75,MATCH(C252,'Fixed inputs'!$D$8:$D$75,0))</f>
        <v>46113</v>
      </c>
      <c r="N252" s="137"/>
      <c r="O252" s="86" t="s">
        <v>24</v>
      </c>
      <c r="P252" s="86" t="s">
        <v>113</v>
      </c>
      <c r="Q252" s="86"/>
      <c r="R252" s="89" t="str">
        <f t="shared" si="31"/>
        <v>2024 Validation</v>
      </c>
      <c r="T252" s="95" t="s">
        <v>57</v>
      </c>
      <c r="U252" s="86" t="s">
        <v>83</v>
      </c>
      <c r="V252" s="86" t="s">
        <v>84</v>
      </c>
      <c r="W252" s="87">
        <f>INDEX(rngCarbonTaxDeterministic,MATCH($C252,'Commodity inputs and calcs'!$U$33:$U$100,0),MATCH($T252,'Commodity inputs and calcs'!$W$32:$Y$32,0))</f>
        <v>0.1</v>
      </c>
      <c r="X252" s="87"/>
      <c r="Y252" s="86" t="s">
        <v>82</v>
      </c>
      <c r="Z252" s="88">
        <v>1</v>
      </c>
      <c r="AA252" s="137">
        <f t="shared" si="33"/>
        <v>46113</v>
      </c>
      <c r="AB252" s="137"/>
      <c r="AC252" s="86" t="s">
        <v>24</v>
      </c>
      <c r="AD252" s="86" t="s">
        <v>113</v>
      </c>
      <c r="AE252" s="86"/>
      <c r="AF252" s="89" t="str">
        <f t="shared" si="32"/>
        <v>2024 Validation</v>
      </c>
    </row>
    <row r="253" spans="1:32" x14ac:dyDescent="0.6">
      <c r="A253" s="82" t="str">
        <f>'Fuel adder inputs and calcs'!C250</f>
        <v>Gas</v>
      </c>
      <c r="B253" s="82" t="str">
        <f>'Fuel adder inputs and calcs'!D250</f>
        <v>NI</v>
      </c>
      <c r="C253" s="82" t="str">
        <f>'Fuel adder inputs and calcs'!E250&amp;'Fuel adder inputs and calcs'!F250</f>
        <v>2026Q3</v>
      </c>
      <c r="D253" s="82" t="str">
        <f>B253&amp;IF(B253="",""," ")&amp;INDEX('Fixed inputs'!$D$93:$D$97,MATCH(A253,rngFuels,0))</f>
        <v>NI Gas</v>
      </c>
      <c r="E253" s="59"/>
      <c r="F253" s="129"/>
      <c r="G253" s="86" t="str">
        <f t="shared" si="30"/>
        <v>NI Gas</v>
      </c>
      <c r="H253" s="86" t="s">
        <v>22</v>
      </c>
      <c r="I253" s="87">
        <f ca="1">INDEX(rngFuelPricesDeterministic,MATCH($C253,'Commodity inputs and calcs'!$N$33:$N$100,0),MATCH($A253,'Commodity inputs and calcs'!$O$32:$S$32,0))+'Fuel adder inputs and calcs'!Q250</f>
        <v>8.9464875518950677</v>
      </c>
      <c r="J253" s="87"/>
      <c r="K253" s="86" t="s">
        <v>23</v>
      </c>
      <c r="L253" s="88">
        <v>1</v>
      </c>
      <c r="M253" s="137">
        <f>INDEX('Fixed inputs'!$G$8:$G$75,MATCH(C253,'Fixed inputs'!$D$8:$D$75,0))</f>
        <v>46204</v>
      </c>
      <c r="N253" s="137"/>
      <c r="O253" s="86" t="s">
        <v>24</v>
      </c>
      <c r="P253" s="86" t="s">
        <v>113</v>
      </c>
      <c r="Q253" s="86"/>
      <c r="R253" s="89" t="str">
        <f t="shared" si="31"/>
        <v>2024 Validation</v>
      </c>
      <c r="T253" s="95" t="s">
        <v>57</v>
      </c>
      <c r="U253" s="86" t="s">
        <v>83</v>
      </c>
      <c r="V253" s="86" t="s">
        <v>84</v>
      </c>
      <c r="W253" s="87">
        <f>INDEX(rngCarbonTaxDeterministic,MATCH($C253,'Commodity inputs and calcs'!$U$33:$U$100,0),MATCH($T253,'Commodity inputs and calcs'!$W$32:$Y$32,0))</f>
        <v>0.1</v>
      </c>
      <c r="X253" s="87"/>
      <c r="Y253" s="86" t="s">
        <v>82</v>
      </c>
      <c r="Z253" s="88">
        <v>1</v>
      </c>
      <c r="AA253" s="137">
        <f t="shared" si="33"/>
        <v>46204</v>
      </c>
      <c r="AB253" s="137"/>
      <c r="AC253" s="86" t="s">
        <v>24</v>
      </c>
      <c r="AD253" s="86" t="s">
        <v>113</v>
      </c>
      <c r="AE253" s="86"/>
      <c r="AF253" s="89" t="str">
        <f t="shared" si="32"/>
        <v>2024 Validation</v>
      </c>
    </row>
    <row r="254" spans="1:32" x14ac:dyDescent="0.6">
      <c r="A254" s="82" t="str">
        <f>'Fuel adder inputs and calcs'!C251</f>
        <v>Gas</v>
      </c>
      <c r="B254" s="82" t="str">
        <f>'Fuel adder inputs and calcs'!D251</f>
        <v>NI</v>
      </c>
      <c r="C254" s="82" t="str">
        <f>'Fuel adder inputs and calcs'!E251&amp;'Fuel adder inputs and calcs'!F251</f>
        <v>2026Q4</v>
      </c>
      <c r="D254" s="82" t="str">
        <f>B254&amp;IF(B254="",""," ")&amp;INDEX('Fixed inputs'!$D$93:$D$97,MATCH(A254,rngFuels,0))</f>
        <v>NI Gas</v>
      </c>
      <c r="E254" s="59"/>
      <c r="F254" s="129"/>
      <c r="G254" s="86" t="str">
        <f t="shared" si="30"/>
        <v>NI Gas</v>
      </c>
      <c r="H254" s="86" t="s">
        <v>22</v>
      </c>
      <c r="I254" s="87">
        <f ca="1">INDEX(rngFuelPricesDeterministic,MATCH($C254,'Commodity inputs and calcs'!$N$33:$N$100,0),MATCH($A254,'Commodity inputs and calcs'!$O$32:$S$32,0))+'Fuel adder inputs and calcs'!Q251</f>
        <v>9.9415512611236885</v>
      </c>
      <c r="J254" s="87"/>
      <c r="K254" s="86" t="s">
        <v>23</v>
      </c>
      <c r="L254" s="88">
        <v>1</v>
      </c>
      <c r="M254" s="137">
        <f>INDEX('Fixed inputs'!$G$8:$G$75,MATCH(C254,'Fixed inputs'!$D$8:$D$75,0))</f>
        <v>46296</v>
      </c>
      <c r="N254" s="137"/>
      <c r="O254" s="86" t="s">
        <v>24</v>
      </c>
      <c r="P254" s="86" t="s">
        <v>113</v>
      </c>
      <c r="Q254" s="86"/>
      <c r="R254" s="89" t="str">
        <f t="shared" si="31"/>
        <v>2024 Validation</v>
      </c>
      <c r="T254" s="95" t="s">
        <v>57</v>
      </c>
      <c r="U254" s="86" t="s">
        <v>83</v>
      </c>
      <c r="V254" s="86" t="s">
        <v>84</v>
      </c>
      <c r="W254" s="87">
        <f>INDEX(rngCarbonTaxDeterministic,MATCH($C254,'Commodity inputs and calcs'!$U$33:$U$100,0),MATCH($T254,'Commodity inputs and calcs'!$W$32:$Y$32,0))</f>
        <v>0.1</v>
      </c>
      <c r="X254" s="87"/>
      <c r="Y254" s="86" t="s">
        <v>82</v>
      </c>
      <c r="Z254" s="88">
        <v>1</v>
      </c>
      <c r="AA254" s="137">
        <f t="shared" si="33"/>
        <v>46296</v>
      </c>
      <c r="AB254" s="137"/>
      <c r="AC254" s="86" t="s">
        <v>24</v>
      </c>
      <c r="AD254" s="86" t="s">
        <v>113</v>
      </c>
      <c r="AE254" s="86"/>
      <c r="AF254" s="89" t="str">
        <f t="shared" si="32"/>
        <v>2024 Validation</v>
      </c>
    </row>
    <row r="255" spans="1:32" x14ac:dyDescent="0.6">
      <c r="A255" s="82" t="str">
        <f>'Fuel adder inputs and calcs'!C252</f>
        <v>Gas</v>
      </c>
      <c r="B255" s="82" t="str">
        <f>'Fuel adder inputs and calcs'!D252</f>
        <v>NI</v>
      </c>
      <c r="C255" s="82" t="str">
        <f>'Fuel adder inputs and calcs'!E252&amp;'Fuel adder inputs and calcs'!F252</f>
        <v>2027Q1</v>
      </c>
      <c r="D255" s="82" t="str">
        <f>B255&amp;IF(B255="",""," ")&amp;INDEX('Fixed inputs'!$D$93:$D$97,MATCH(A255,rngFuels,0))</f>
        <v>NI Gas</v>
      </c>
      <c r="E255" s="59"/>
      <c r="F255" s="129"/>
      <c r="G255" s="86" t="str">
        <f t="shared" si="30"/>
        <v>NI Gas</v>
      </c>
      <c r="H255" s="86" t="s">
        <v>22</v>
      </c>
      <c r="I255" s="87">
        <f ca="1">INDEX(rngFuelPricesDeterministic,MATCH($C255,'Commodity inputs and calcs'!$N$33:$N$100,0),MATCH($A255,'Commodity inputs and calcs'!$O$32:$S$32,0))+'Fuel adder inputs and calcs'!Q252</f>
        <v>14.788924784805188</v>
      </c>
      <c r="J255" s="87"/>
      <c r="K255" s="86" t="s">
        <v>23</v>
      </c>
      <c r="L255" s="88">
        <v>1</v>
      </c>
      <c r="M255" s="137">
        <f>INDEX('Fixed inputs'!$G$8:$G$75,MATCH(C255,'Fixed inputs'!$D$8:$D$75,0))</f>
        <v>46388</v>
      </c>
      <c r="N255" s="137"/>
      <c r="O255" s="86" t="s">
        <v>24</v>
      </c>
      <c r="P255" s="86" t="s">
        <v>113</v>
      </c>
      <c r="Q255" s="86"/>
      <c r="R255" s="89" t="str">
        <f t="shared" si="31"/>
        <v>2024 Validation</v>
      </c>
      <c r="T255" s="95" t="s">
        <v>57</v>
      </c>
      <c r="U255" s="86" t="s">
        <v>83</v>
      </c>
      <c r="V255" s="86" t="s">
        <v>84</v>
      </c>
      <c r="W255" s="87">
        <f>INDEX(rngCarbonTaxDeterministic,MATCH($C255,'Commodity inputs and calcs'!$U$33:$U$100,0),MATCH($T255,'Commodity inputs and calcs'!$W$32:$Y$32,0))</f>
        <v>0.1</v>
      </c>
      <c r="X255" s="87"/>
      <c r="Y255" s="86" t="s">
        <v>82</v>
      </c>
      <c r="Z255" s="88">
        <v>1</v>
      </c>
      <c r="AA255" s="137">
        <f t="shared" si="33"/>
        <v>46388</v>
      </c>
      <c r="AB255" s="137"/>
      <c r="AC255" s="86" t="s">
        <v>24</v>
      </c>
      <c r="AD255" s="86" t="s">
        <v>113</v>
      </c>
      <c r="AE255" s="86"/>
      <c r="AF255" s="89" t="str">
        <f t="shared" si="32"/>
        <v>2024 Validation</v>
      </c>
    </row>
    <row r="256" spans="1:32" x14ac:dyDescent="0.6">
      <c r="A256" s="82" t="str">
        <f>'Fuel adder inputs and calcs'!C253</f>
        <v>Gas</v>
      </c>
      <c r="B256" s="82" t="str">
        <f>'Fuel adder inputs and calcs'!D253</f>
        <v>NI</v>
      </c>
      <c r="C256" s="82" t="str">
        <f>'Fuel adder inputs and calcs'!E253&amp;'Fuel adder inputs and calcs'!F253</f>
        <v>2027Q2</v>
      </c>
      <c r="D256" s="82" t="str">
        <f>B256&amp;IF(B256="",""," ")&amp;INDEX('Fixed inputs'!$D$93:$D$97,MATCH(A256,rngFuels,0))</f>
        <v>NI Gas</v>
      </c>
      <c r="E256" s="59"/>
      <c r="F256" s="129"/>
      <c r="G256" s="86" t="str">
        <f t="shared" si="30"/>
        <v>NI Gas</v>
      </c>
      <c r="H256" s="86" t="s">
        <v>22</v>
      </c>
      <c r="I256" s="87">
        <f ca="1">INDEX(rngFuelPricesDeterministic,MATCH($C256,'Commodity inputs and calcs'!$N$33:$N$100,0),MATCH($A256,'Commodity inputs and calcs'!$O$32:$S$32,0))+'Fuel adder inputs and calcs'!Q253</f>
        <v>9.2253606197362839</v>
      </c>
      <c r="J256" s="87"/>
      <c r="K256" s="86" t="s">
        <v>23</v>
      </c>
      <c r="L256" s="88">
        <v>1</v>
      </c>
      <c r="M256" s="137">
        <f>INDEX('Fixed inputs'!$G$8:$G$75,MATCH(C256,'Fixed inputs'!$D$8:$D$75,0))</f>
        <v>46478</v>
      </c>
      <c r="N256" s="137"/>
      <c r="O256" s="86" t="s">
        <v>24</v>
      </c>
      <c r="P256" s="86" t="s">
        <v>113</v>
      </c>
      <c r="Q256" s="86"/>
      <c r="R256" s="89" t="str">
        <f t="shared" si="31"/>
        <v>2024 Validation</v>
      </c>
      <c r="T256" s="95" t="s">
        <v>57</v>
      </c>
      <c r="U256" s="86" t="s">
        <v>83</v>
      </c>
      <c r="V256" s="86" t="s">
        <v>84</v>
      </c>
      <c r="W256" s="87">
        <f>INDEX(rngCarbonTaxDeterministic,MATCH($C256,'Commodity inputs and calcs'!$U$33:$U$100,0),MATCH($T256,'Commodity inputs and calcs'!$W$32:$Y$32,0))</f>
        <v>0.1</v>
      </c>
      <c r="X256" s="87"/>
      <c r="Y256" s="86" t="s">
        <v>82</v>
      </c>
      <c r="Z256" s="88">
        <v>1</v>
      </c>
      <c r="AA256" s="137">
        <f t="shared" si="33"/>
        <v>46478</v>
      </c>
      <c r="AB256" s="137"/>
      <c r="AC256" s="86" t="s">
        <v>24</v>
      </c>
      <c r="AD256" s="86" t="s">
        <v>113</v>
      </c>
      <c r="AE256" s="86"/>
      <c r="AF256" s="89" t="str">
        <f t="shared" si="32"/>
        <v>2024 Validation</v>
      </c>
    </row>
    <row r="257" spans="1:32" x14ac:dyDescent="0.6">
      <c r="A257" s="82" t="str">
        <f>'Fuel adder inputs and calcs'!C254</f>
        <v>Gas</v>
      </c>
      <c r="B257" s="82" t="str">
        <f>'Fuel adder inputs and calcs'!D254</f>
        <v>NI</v>
      </c>
      <c r="C257" s="82" t="str">
        <f>'Fuel adder inputs and calcs'!E254&amp;'Fuel adder inputs and calcs'!F254</f>
        <v>2027Q3</v>
      </c>
      <c r="D257" s="82" t="str">
        <f>B257&amp;IF(B257="",""," ")&amp;INDEX('Fixed inputs'!$D$93:$D$97,MATCH(A257,rngFuels,0))</f>
        <v>NI Gas</v>
      </c>
      <c r="E257" s="59"/>
      <c r="F257" s="129"/>
      <c r="G257" s="86" t="str">
        <f t="shared" si="30"/>
        <v>NI Gas</v>
      </c>
      <c r="H257" s="86" t="s">
        <v>22</v>
      </c>
      <c r="I257" s="87">
        <f ca="1">INDEX(rngFuelPricesDeterministic,MATCH($C257,'Commodity inputs and calcs'!$N$33:$N$100,0),MATCH($A257,'Commodity inputs and calcs'!$O$32:$S$32,0))+'Fuel adder inputs and calcs'!Q254</f>
        <v>8.9464875518950677</v>
      </c>
      <c r="J257" s="87"/>
      <c r="K257" s="86" t="s">
        <v>23</v>
      </c>
      <c r="L257" s="88">
        <v>1</v>
      </c>
      <c r="M257" s="137">
        <f>INDEX('Fixed inputs'!$G$8:$G$75,MATCH(C257,'Fixed inputs'!$D$8:$D$75,0))</f>
        <v>46569</v>
      </c>
      <c r="N257" s="137"/>
      <c r="O257" s="86" t="s">
        <v>24</v>
      </c>
      <c r="P257" s="86" t="s">
        <v>113</v>
      </c>
      <c r="Q257" s="86"/>
      <c r="R257" s="89" t="str">
        <f t="shared" si="31"/>
        <v>2024 Validation</v>
      </c>
      <c r="T257" s="95" t="s">
        <v>57</v>
      </c>
      <c r="U257" s="86" t="s">
        <v>83</v>
      </c>
      <c r="V257" s="86" t="s">
        <v>84</v>
      </c>
      <c r="W257" s="87">
        <f>INDEX(rngCarbonTaxDeterministic,MATCH($C257,'Commodity inputs and calcs'!$U$33:$U$100,0),MATCH($T257,'Commodity inputs and calcs'!$W$32:$Y$32,0))</f>
        <v>0.1</v>
      </c>
      <c r="X257" s="87"/>
      <c r="Y257" s="86" t="s">
        <v>82</v>
      </c>
      <c r="Z257" s="88">
        <v>1</v>
      </c>
      <c r="AA257" s="137">
        <f t="shared" si="33"/>
        <v>46569</v>
      </c>
      <c r="AB257" s="137"/>
      <c r="AC257" s="86" t="s">
        <v>24</v>
      </c>
      <c r="AD257" s="86" t="s">
        <v>113</v>
      </c>
      <c r="AE257" s="86"/>
      <c r="AF257" s="89" t="str">
        <f t="shared" si="32"/>
        <v>2024 Validation</v>
      </c>
    </row>
    <row r="258" spans="1:32" x14ac:dyDescent="0.6">
      <c r="A258" s="82" t="str">
        <f>'Fuel adder inputs and calcs'!C255</f>
        <v>Gas</v>
      </c>
      <c r="B258" s="82" t="str">
        <f>'Fuel adder inputs and calcs'!D255</f>
        <v>NI</v>
      </c>
      <c r="C258" s="82" t="str">
        <f>'Fuel adder inputs and calcs'!E255&amp;'Fuel adder inputs and calcs'!F255</f>
        <v>2027Q4</v>
      </c>
      <c r="D258" s="82" t="str">
        <f>B258&amp;IF(B258="",""," ")&amp;INDEX('Fixed inputs'!$D$93:$D$97,MATCH(A258,rngFuels,0))</f>
        <v>NI Gas</v>
      </c>
      <c r="E258" s="59"/>
      <c r="F258" s="129"/>
      <c r="G258" s="86" t="str">
        <f t="shared" si="30"/>
        <v>NI Gas</v>
      </c>
      <c r="H258" s="86" t="s">
        <v>22</v>
      </c>
      <c r="I258" s="87">
        <f ca="1">INDEX(rngFuelPricesDeterministic,MATCH($C258,'Commodity inputs and calcs'!$N$33:$N$100,0),MATCH($A258,'Commodity inputs and calcs'!$O$32:$S$32,0))+'Fuel adder inputs and calcs'!Q255</f>
        <v>9.9415512611236885</v>
      </c>
      <c r="J258" s="87"/>
      <c r="K258" s="86" t="s">
        <v>23</v>
      </c>
      <c r="L258" s="88">
        <v>1</v>
      </c>
      <c r="M258" s="137">
        <f>INDEX('Fixed inputs'!$G$8:$G$75,MATCH(C258,'Fixed inputs'!$D$8:$D$75,0))</f>
        <v>46661</v>
      </c>
      <c r="N258" s="137"/>
      <c r="O258" s="86" t="s">
        <v>24</v>
      </c>
      <c r="P258" s="86" t="s">
        <v>113</v>
      </c>
      <c r="Q258" s="86"/>
      <c r="R258" s="89" t="str">
        <f t="shared" si="31"/>
        <v>2024 Validation</v>
      </c>
      <c r="T258" s="95" t="s">
        <v>57</v>
      </c>
      <c r="U258" s="86" t="s">
        <v>83</v>
      </c>
      <c r="V258" s="86" t="s">
        <v>84</v>
      </c>
      <c r="W258" s="87">
        <f>INDEX(rngCarbonTaxDeterministic,MATCH($C258,'Commodity inputs and calcs'!$U$33:$U$100,0),MATCH($T258,'Commodity inputs and calcs'!$W$32:$Y$32,0))</f>
        <v>0.1</v>
      </c>
      <c r="X258" s="87"/>
      <c r="Y258" s="86" t="s">
        <v>82</v>
      </c>
      <c r="Z258" s="88">
        <v>1</v>
      </c>
      <c r="AA258" s="137">
        <f t="shared" si="33"/>
        <v>46661</v>
      </c>
      <c r="AB258" s="137"/>
      <c r="AC258" s="86" t="s">
        <v>24</v>
      </c>
      <c r="AD258" s="86" t="s">
        <v>113</v>
      </c>
      <c r="AE258" s="86"/>
      <c r="AF258" s="89" t="str">
        <f t="shared" si="32"/>
        <v>2024 Validation</v>
      </c>
    </row>
    <row r="259" spans="1:32" x14ac:dyDescent="0.6">
      <c r="A259" s="82" t="str">
        <f>'Fuel adder inputs and calcs'!C256</f>
        <v>Gas</v>
      </c>
      <c r="B259" s="82" t="str">
        <f>'Fuel adder inputs and calcs'!D256</f>
        <v>NI</v>
      </c>
      <c r="C259" s="82" t="str">
        <f>'Fuel adder inputs and calcs'!E256&amp;'Fuel adder inputs and calcs'!F256</f>
        <v>2028Q1</v>
      </c>
      <c r="D259" s="82" t="str">
        <f>B259&amp;IF(B259="",""," ")&amp;INDEX('Fixed inputs'!$D$93:$D$97,MATCH(A259,rngFuels,0))</f>
        <v>NI Gas</v>
      </c>
      <c r="E259" s="59"/>
      <c r="F259" s="129"/>
      <c r="G259" s="86" t="str">
        <f t="shared" si="30"/>
        <v>NI Gas</v>
      </c>
      <c r="H259" s="86" t="s">
        <v>22</v>
      </c>
      <c r="I259" s="87">
        <f ca="1">INDEX(rngFuelPricesDeterministic,MATCH($C259,'Commodity inputs and calcs'!$N$33:$N$100,0),MATCH($A259,'Commodity inputs and calcs'!$O$32:$S$32,0))+'Fuel adder inputs and calcs'!Q256</f>
        <v>14.788924784805188</v>
      </c>
      <c r="J259" s="87"/>
      <c r="K259" s="86" t="s">
        <v>23</v>
      </c>
      <c r="L259" s="88">
        <v>1</v>
      </c>
      <c r="M259" s="137">
        <f>INDEX('Fixed inputs'!$G$8:$G$75,MATCH(C259,'Fixed inputs'!$D$8:$D$75,0))</f>
        <v>46753</v>
      </c>
      <c r="N259" s="137"/>
      <c r="O259" s="86" t="s">
        <v>24</v>
      </c>
      <c r="P259" s="86" t="s">
        <v>113</v>
      </c>
      <c r="Q259" s="86"/>
      <c r="R259" s="89" t="str">
        <f t="shared" si="31"/>
        <v>2024 Validation</v>
      </c>
      <c r="T259" s="95" t="s">
        <v>57</v>
      </c>
      <c r="U259" s="86" t="s">
        <v>83</v>
      </c>
      <c r="V259" s="86" t="s">
        <v>84</v>
      </c>
      <c r="W259" s="87">
        <f>INDEX(rngCarbonTaxDeterministic,MATCH($C259,'Commodity inputs and calcs'!$U$33:$U$100,0),MATCH($T259,'Commodity inputs and calcs'!$W$32:$Y$32,0))</f>
        <v>0.1</v>
      </c>
      <c r="X259" s="87"/>
      <c r="Y259" s="86" t="s">
        <v>82</v>
      </c>
      <c r="Z259" s="88">
        <v>1</v>
      </c>
      <c r="AA259" s="137">
        <f t="shared" si="33"/>
        <v>46753</v>
      </c>
      <c r="AB259" s="137"/>
      <c r="AC259" s="86" t="s">
        <v>24</v>
      </c>
      <c r="AD259" s="86" t="s">
        <v>113</v>
      </c>
      <c r="AE259" s="86"/>
      <c r="AF259" s="89" t="str">
        <f t="shared" si="32"/>
        <v>2024 Validation</v>
      </c>
    </row>
    <row r="260" spans="1:32" x14ac:dyDescent="0.6">
      <c r="A260" s="82" t="str">
        <f>'Fuel adder inputs and calcs'!C257</f>
        <v>Gas</v>
      </c>
      <c r="B260" s="82" t="str">
        <f>'Fuel adder inputs and calcs'!D257</f>
        <v>NI</v>
      </c>
      <c r="C260" s="82" t="str">
        <f>'Fuel adder inputs and calcs'!E257&amp;'Fuel adder inputs and calcs'!F257</f>
        <v>2028Q2</v>
      </c>
      <c r="D260" s="82" t="str">
        <f>B260&amp;IF(B260="",""," ")&amp;INDEX('Fixed inputs'!$D$93:$D$97,MATCH(A260,rngFuels,0))</f>
        <v>NI Gas</v>
      </c>
      <c r="E260" s="59"/>
      <c r="F260" s="129"/>
      <c r="G260" s="86" t="str">
        <f t="shared" si="30"/>
        <v>NI Gas</v>
      </c>
      <c r="H260" s="86" t="s">
        <v>22</v>
      </c>
      <c r="I260" s="87">
        <f ca="1">INDEX(rngFuelPricesDeterministic,MATCH($C260,'Commodity inputs and calcs'!$N$33:$N$100,0),MATCH($A260,'Commodity inputs and calcs'!$O$32:$S$32,0))+'Fuel adder inputs and calcs'!Q257</f>
        <v>9.2253606197362839</v>
      </c>
      <c r="J260" s="87"/>
      <c r="K260" s="86" t="s">
        <v>23</v>
      </c>
      <c r="L260" s="88">
        <v>1</v>
      </c>
      <c r="M260" s="137">
        <f>INDEX('Fixed inputs'!$G$8:$G$75,MATCH(C260,'Fixed inputs'!$D$8:$D$75,0))</f>
        <v>46844</v>
      </c>
      <c r="N260" s="137"/>
      <c r="O260" s="86" t="s">
        <v>24</v>
      </c>
      <c r="P260" s="86" t="s">
        <v>113</v>
      </c>
      <c r="Q260" s="86"/>
      <c r="R260" s="89" t="str">
        <f t="shared" si="31"/>
        <v>2024 Validation</v>
      </c>
      <c r="T260" s="95" t="s">
        <v>57</v>
      </c>
      <c r="U260" s="86" t="s">
        <v>83</v>
      </c>
      <c r="V260" s="86" t="s">
        <v>84</v>
      </c>
      <c r="W260" s="87">
        <f>INDEX(rngCarbonTaxDeterministic,MATCH($C260,'Commodity inputs and calcs'!$U$33:$U$100,0),MATCH($T260,'Commodity inputs and calcs'!$W$32:$Y$32,0))</f>
        <v>0.1</v>
      </c>
      <c r="X260" s="87"/>
      <c r="Y260" s="86" t="s">
        <v>82</v>
      </c>
      <c r="Z260" s="88">
        <v>1</v>
      </c>
      <c r="AA260" s="137">
        <f t="shared" si="33"/>
        <v>46844</v>
      </c>
      <c r="AB260" s="137"/>
      <c r="AC260" s="86" t="s">
        <v>24</v>
      </c>
      <c r="AD260" s="86" t="s">
        <v>113</v>
      </c>
      <c r="AE260" s="86"/>
      <c r="AF260" s="89" t="str">
        <f t="shared" si="32"/>
        <v>2024 Validation</v>
      </c>
    </row>
    <row r="261" spans="1:32" x14ac:dyDescent="0.6">
      <c r="A261" s="82" t="str">
        <f>'Fuel adder inputs and calcs'!C258</f>
        <v>Gas</v>
      </c>
      <c r="B261" s="82" t="str">
        <f>'Fuel adder inputs and calcs'!D258</f>
        <v>NI</v>
      </c>
      <c r="C261" s="82" t="str">
        <f>'Fuel adder inputs and calcs'!E258&amp;'Fuel adder inputs and calcs'!F258</f>
        <v>2028Q3</v>
      </c>
      <c r="D261" s="82" t="str">
        <f>B261&amp;IF(B261="",""," ")&amp;INDEX('Fixed inputs'!$D$93:$D$97,MATCH(A261,rngFuels,0))</f>
        <v>NI Gas</v>
      </c>
      <c r="E261" s="59"/>
      <c r="F261" s="129"/>
      <c r="G261" s="86" t="str">
        <f t="shared" si="30"/>
        <v>NI Gas</v>
      </c>
      <c r="H261" s="86" t="s">
        <v>22</v>
      </c>
      <c r="I261" s="87">
        <f ca="1">INDEX(rngFuelPricesDeterministic,MATCH($C261,'Commodity inputs and calcs'!$N$33:$N$100,0),MATCH($A261,'Commodity inputs and calcs'!$O$32:$S$32,0))+'Fuel adder inputs and calcs'!Q258</f>
        <v>8.9464875518950677</v>
      </c>
      <c r="J261" s="87"/>
      <c r="K261" s="86" t="s">
        <v>23</v>
      </c>
      <c r="L261" s="88">
        <v>1</v>
      </c>
      <c r="M261" s="137">
        <f>INDEX('Fixed inputs'!$G$8:$G$75,MATCH(C261,'Fixed inputs'!$D$8:$D$75,0))</f>
        <v>46935</v>
      </c>
      <c r="N261" s="137"/>
      <c r="O261" s="86" t="s">
        <v>24</v>
      </c>
      <c r="P261" s="86" t="s">
        <v>113</v>
      </c>
      <c r="Q261" s="86"/>
      <c r="R261" s="89" t="str">
        <f t="shared" si="31"/>
        <v>2024 Validation</v>
      </c>
      <c r="T261" s="95" t="s">
        <v>57</v>
      </c>
      <c r="U261" s="86" t="s">
        <v>83</v>
      </c>
      <c r="V261" s="86" t="s">
        <v>84</v>
      </c>
      <c r="W261" s="87">
        <f>INDEX(rngCarbonTaxDeterministic,MATCH($C261,'Commodity inputs and calcs'!$U$33:$U$100,0),MATCH($T261,'Commodity inputs and calcs'!$W$32:$Y$32,0))</f>
        <v>0.1</v>
      </c>
      <c r="X261" s="87"/>
      <c r="Y261" s="86" t="s">
        <v>82</v>
      </c>
      <c r="Z261" s="88">
        <v>1</v>
      </c>
      <c r="AA261" s="137">
        <f t="shared" si="33"/>
        <v>46935</v>
      </c>
      <c r="AB261" s="137"/>
      <c r="AC261" s="86" t="s">
        <v>24</v>
      </c>
      <c r="AD261" s="86" t="s">
        <v>113</v>
      </c>
      <c r="AE261" s="86"/>
      <c r="AF261" s="89" t="str">
        <f t="shared" si="32"/>
        <v>2024 Validation</v>
      </c>
    </row>
    <row r="262" spans="1:32" x14ac:dyDescent="0.6">
      <c r="A262" s="82" t="str">
        <f>'Fuel adder inputs and calcs'!C259</f>
        <v>Gas</v>
      </c>
      <c r="B262" s="82" t="str">
        <f>'Fuel adder inputs and calcs'!D259</f>
        <v>NI</v>
      </c>
      <c r="C262" s="82" t="str">
        <f>'Fuel adder inputs and calcs'!E259&amp;'Fuel adder inputs and calcs'!F259</f>
        <v>2028Q4</v>
      </c>
      <c r="D262" s="82" t="str">
        <f>B262&amp;IF(B262="",""," ")&amp;INDEX('Fixed inputs'!$D$93:$D$97,MATCH(A262,rngFuels,0))</f>
        <v>NI Gas</v>
      </c>
      <c r="E262" s="59"/>
      <c r="F262" s="129"/>
      <c r="G262" s="86" t="str">
        <f t="shared" si="30"/>
        <v>NI Gas</v>
      </c>
      <c r="H262" s="86" t="s">
        <v>22</v>
      </c>
      <c r="I262" s="87">
        <f ca="1">INDEX(rngFuelPricesDeterministic,MATCH($C262,'Commodity inputs and calcs'!$N$33:$N$100,0),MATCH($A262,'Commodity inputs and calcs'!$O$32:$S$32,0))+'Fuel adder inputs and calcs'!Q259</f>
        <v>9.9415512611236885</v>
      </c>
      <c r="J262" s="87"/>
      <c r="K262" s="86" t="s">
        <v>23</v>
      </c>
      <c r="L262" s="88">
        <v>1</v>
      </c>
      <c r="M262" s="137">
        <f>INDEX('Fixed inputs'!$G$8:$G$75,MATCH(C262,'Fixed inputs'!$D$8:$D$75,0))</f>
        <v>47027</v>
      </c>
      <c r="N262" s="137"/>
      <c r="O262" s="86" t="s">
        <v>24</v>
      </c>
      <c r="P262" s="86" t="s">
        <v>113</v>
      </c>
      <c r="Q262" s="86"/>
      <c r="R262" s="89" t="str">
        <f t="shared" si="31"/>
        <v>2024 Validation</v>
      </c>
      <c r="T262" s="95" t="s">
        <v>57</v>
      </c>
      <c r="U262" s="86" t="s">
        <v>83</v>
      </c>
      <c r="V262" s="86" t="s">
        <v>84</v>
      </c>
      <c r="W262" s="87">
        <f>INDEX(rngCarbonTaxDeterministic,MATCH($C262,'Commodity inputs and calcs'!$U$33:$U$100,0),MATCH($T262,'Commodity inputs and calcs'!$W$32:$Y$32,0))</f>
        <v>0.1</v>
      </c>
      <c r="X262" s="87"/>
      <c r="Y262" s="86" t="s">
        <v>82</v>
      </c>
      <c r="Z262" s="88">
        <v>1</v>
      </c>
      <c r="AA262" s="137">
        <f t="shared" si="33"/>
        <v>47027</v>
      </c>
      <c r="AB262" s="137"/>
      <c r="AC262" s="86" t="s">
        <v>24</v>
      </c>
      <c r="AD262" s="86" t="s">
        <v>113</v>
      </c>
      <c r="AE262" s="86"/>
      <c r="AF262" s="89" t="str">
        <f t="shared" si="32"/>
        <v>2024 Validation</v>
      </c>
    </row>
    <row r="263" spans="1:32" x14ac:dyDescent="0.6">
      <c r="A263" s="82" t="str">
        <f>'Fuel adder inputs and calcs'!C260</f>
        <v>Gas</v>
      </c>
      <c r="B263" s="82" t="str">
        <f>'Fuel adder inputs and calcs'!D260</f>
        <v>NI</v>
      </c>
      <c r="C263" s="82" t="str">
        <f>'Fuel adder inputs and calcs'!E260&amp;'Fuel adder inputs and calcs'!F260</f>
        <v>2029Q1</v>
      </c>
      <c r="D263" s="82" t="str">
        <f>B263&amp;IF(B263="",""," ")&amp;INDEX('Fixed inputs'!$D$93:$D$97,MATCH(A263,rngFuels,0))</f>
        <v>NI Gas</v>
      </c>
      <c r="E263" s="59"/>
      <c r="F263" s="129"/>
      <c r="G263" s="86" t="str">
        <f t="shared" si="30"/>
        <v>NI Gas</v>
      </c>
      <c r="H263" s="86" t="s">
        <v>22</v>
      </c>
      <c r="I263" s="87">
        <f ca="1">INDEX(rngFuelPricesDeterministic,MATCH($C263,'Commodity inputs and calcs'!$N$33:$N$100,0),MATCH($A263,'Commodity inputs and calcs'!$O$32:$S$32,0))+'Fuel adder inputs and calcs'!Q260</f>
        <v>14.788924784805188</v>
      </c>
      <c r="J263" s="87"/>
      <c r="K263" s="86" t="s">
        <v>23</v>
      </c>
      <c r="L263" s="88">
        <v>1</v>
      </c>
      <c r="M263" s="137">
        <f>INDEX('Fixed inputs'!$G$8:$G$75,MATCH(C263,'Fixed inputs'!$D$8:$D$75,0))</f>
        <v>47119</v>
      </c>
      <c r="N263" s="137"/>
      <c r="O263" s="86" t="s">
        <v>24</v>
      </c>
      <c r="P263" s="86" t="s">
        <v>113</v>
      </c>
      <c r="Q263" s="86"/>
      <c r="R263" s="89" t="str">
        <f t="shared" si="31"/>
        <v>2024 Validation</v>
      </c>
      <c r="T263" s="95" t="s">
        <v>57</v>
      </c>
      <c r="U263" s="86" t="s">
        <v>83</v>
      </c>
      <c r="V263" s="86" t="s">
        <v>84</v>
      </c>
      <c r="W263" s="87">
        <f>INDEX(rngCarbonTaxDeterministic,MATCH($C263,'Commodity inputs and calcs'!$U$33:$U$100,0),MATCH($T263,'Commodity inputs and calcs'!$W$32:$Y$32,0))</f>
        <v>0.1</v>
      </c>
      <c r="X263" s="87"/>
      <c r="Y263" s="86" t="s">
        <v>82</v>
      </c>
      <c r="Z263" s="88">
        <v>1</v>
      </c>
      <c r="AA263" s="137">
        <f t="shared" si="33"/>
        <v>47119</v>
      </c>
      <c r="AB263" s="137"/>
      <c r="AC263" s="86" t="s">
        <v>24</v>
      </c>
      <c r="AD263" s="86" t="s">
        <v>113</v>
      </c>
      <c r="AE263" s="86"/>
      <c r="AF263" s="89" t="str">
        <f t="shared" si="32"/>
        <v>2024 Validation</v>
      </c>
    </row>
    <row r="264" spans="1:32" x14ac:dyDescent="0.6">
      <c r="A264" s="82" t="str">
        <f>'Fuel adder inputs and calcs'!C261</f>
        <v>Gas</v>
      </c>
      <c r="B264" s="82" t="str">
        <f>'Fuel adder inputs and calcs'!D261</f>
        <v>NI</v>
      </c>
      <c r="C264" s="82" t="str">
        <f>'Fuel adder inputs and calcs'!E261&amp;'Fuel adder inputs and calcs'!F261</f>
        <v>2029Q2</v>
      </c>
      <c r="D264" s="82" t="str">
        <f>B264&amp;IF(B264="",""," ")&amp;INDEX('Fixed inputs'!$D$93:$D$97,MATCH(A264,rngFuels,0))</f>
        <v>NI Gas</v>
      </c>
      <c r="E264" s="59"/>
      <c r="F264" s="129"/>
      <c r="G264" s="86" t="str">
        <f t="shared" si="30"/>
        <v>NI Gas</v>
      </c>
      <c r="H264" s="86" t="s">
        <v>22</v>
      </c>
      <c r="I264" s="87">
        <f ca="1">INDEX(rngFuelPricesDeterministic,MATCH($C264,'Commodity inputs and calcs'!$N$33:$N$100,0),MATCH($A264,'Commodity inputs and calcs'!$O$32:$S$32,0))+'Fuel adder inputs and calcs'!Q261</f>
        <v>9.2253606197362839</v>
      </c>
      <c r="J264" s="87"/>
      <c r="K264" s="86" t="s">
        <v>23</v>
      </c>
      <c r="L264" s="88">
        <v>1</v>
      </c>
      <c r="M264" s="137">
        <f>INDEX('Fixed inputs'!$G$8:$G$75,MATCH(C264,'Fixed inputs'!$D$8:$D$75,0))</f>
        <v>47209</v>
      </c>
      <c r="N264" s="137"/>
      <c r="O264" s="86" t="s">
        <v>24</v>
      </c>
      <c r="P264" s="86" t="s">
        <v>113</v>
      </c>
      <c r="Q264" s="86"/>
      <c r="R264" s="89" t="str">
        <f t="shared" si="31"/>
        <v>2024 Validation</v>
      </c>
      <c r="T264" s="95" t="s">
        <v>57</v>
      </c>
      <c r="U264" s="86" t="s">
        <v>83</v>
      </c>
      <c r="V264" s="86" t="s">
        <v>84</v>
      </c>
      <c r="W264" s="87">
        <f>INDEX(rngCarbonTaxDeterministic,MATCH($C264,'Commodity inputs and calcs'!$U$33:$U$100,0),MATCH($T264,'Commodity inputs and calcs'!$W$32:$Y$32,0))</f>
        <v>0.1</v>
      </c>
      <c r="X264" s="87"/>
      <c r="Y264" s="86" t="s">
        <v>82</v>
      </c>
      <c r="Z264" s="88">
        <v>1</v>
      </c>
      <c r="AA264" s="137">
        <f t="shared" si="33"/>
        <v>47209</v>
      </c>
      <c r="AB264" s="137"/>
      <c r="AC264" s="86" t="s">
        <v>24</v>
      </c>
      <c r="AD264" s="86" t="s">
        <v>113</v>
      </c>
      <c r="AE264" s="86"/>
      <c r="AF264" s="89" t="str">
        <f t="shared" si="32"/>
        <v>2024 Validation</v>
      </c>
    </row>
    <row r="265" spans="1:32" x14ac:dyDescent="0.6">
      <c r="A265" s="82" t="str">
        <f>'Fuel adder inputs and calcs'!C262</f>
        <v>Gas</v>
      </c>
      <c r="B265" s="82" t="str">
        <f>'Fuel adder inputs and calcs'!D262</f>
        <v>NI</v>
      </c>
      <c r="C265" s="82" t="str">
        <f>'Fuel adder inputs and calcs'!E262&amp;'Fuel adder inputs and calcs'!F262</f>
        <v>2029Q3</v>
      </c>
      <c r="D265" s="82" t="str">
        <f>B265&amp;IF(B265="",""," ")&amp;INDEX('Fixed inputs'!$D$93:$D$97,MATCH(A265,rngFuels,0))</f>
        <v>NI Gas</v>
      </c>
      <c r="E265" s="59"/>
      <c r="F265" s="129"/>
      <c r="G265" s="86" t="str">
        <f t="shared" si="30"/>
        <v>NI Gas</v>
      </c>
      <c r="H265" s="86" t="s">
        <v>22</v>
      </c>
      <c r="I265" s="87">
        <f ca="1">INDEX(rngFuelPricesDeterministic,MATCH($C265,'Commodity inputs and calcs'!$N$33:$N$100,0),MATCH($A265,'Commodity inputs and calcs'!$O$32:$S$32,0))+'Fuel adder inputs and calcs'!Q262</f>
        <v>8.9464875518950677</v>
      </c>
      <c r="J265" s="87"/>
      <c r="K265" s="86" t="s">
        <v>23</v>
      </c>
      <c r="L265" s="88">
        <v>1</v>
      </c>
      <c r="M265" s="137">
        <f>INDEX('Fixed inputs'!$G$8:$G$75,MATCH(C265,'Fixed inputs'!$D$8:$D$75,0))</f>
        <v>47300</v>
      </c>
      <c r="N265" s="137"/>
      <c r="O265" s="86" t="s">
        <v>24</v>
      </c>
      <c r="P265" s="86" t="s">
        <v>113</v>
      </c>
      <c r="Q265" s="86"/>
      <c r="R265" s="89" t="str">
        <f t="shared" si="31"/>
        <v>2024 Validation</v>
      </c>
      <c r="T265" s="95" t="s">
        <v>57</v>
      </c>
      <c r="U265" s="86" t="s">
        <v>83</v>
      </c>
      <c r="V265" s="86" t="s">
        <v>84</v>
      </c>
      <c r="W265" s="87">
        <f>INDEX(rngCarbonTaxDeterministic,MATCH($C265,'Commodity inputs and calcs'!$U$33:$U$100,0),MATCH($T265,'Commodity inputs and calcs'!$W$32:$Y$32,0))</f>
        <v>0.1</v>
      </c>
      <c r="X265" s="87"/>
      <c r="Y265" s="86" t="s">
        <v>82</v>
      </c>
      <c r="Z265" s="88">
        <v>1</v>
      </c>
      <c r="AA265" s="137">
        <f t="shared" si="33"/>
        <v>47300</v>
      </c>
      <c r="AB265" s="137"/>
      <c r="AC265" s="86" t="s">
        <v>24</v>
      </c>
      <c r="AD265" s="86" t="s">
        <v>113</v>
      </c>
      <c r="AE265" s="86"/>
      <c r="AF265" s="89" t="str">
        <f t="shared" si="32"/>
        <v>2024 Validation</v>
      </c>
    </row>
    <row r="266" spans="1:32" x14ac:dyDescent="0.6">
      <c r="A266" s="82" t="str">
        <f>'Fuel adder inputs and calcs'!C263</f>
        <v>Gas</v>
      </c>
      <c r="B266" s="82" t="str">
        <f>'Fuel adder inputs and calcs'!D263</f>
        <v>NI</v>
      </c>
      <c r="C266" s="82" t="str">
        <f>'Fuel adder inputs and calcs'!E263&amp;'Fuel adder inputs and calcs'!F263</f>
        <v>2029Q4</v>
      </c>
      <c r="D266" s="82" t="str">
        <f>B266&amp;IF(B266="",""," ")&amp;INDEX('Fixed inputs'!$D$93:$D$97,MATCH(A266,rngFuels,0))</f>
        <v>NI Gas</v>
      </c>
      <c r="E266" s="59"/>
      <c r="F266" s="129"/>
      <c r="G266" s="86" t="str">
        <f t="shared" ref="G266:G278" si="34">D266</f>
        <v>NI Gas</v>
      </c>
      <c r="H266" s="86" t="s">
        <v>22</v>
      </c>
      <c r="I266" s="87">
        <f ca="1">INDEX(rngFuelPricesDeterministic,MATCH($C266,'Commodity inputs and calcs'!$N$33:$N$100,0),MATCH($A266,'Commodity inputs and calcs'!$O$32:$S$32,0))+'Fuel adder inputs and calcs'!Q263</f>
        <v>9.9415512611236885</v>
      </c>
      <c r="J266" s="87"/>
      <c r="K266" s="86" t="s">
        <v>23</v>
      </c>
      <c r="L266" s="88">
        <v>1</v>
      </c>
      <c r="M266" s="137">
        <f>INDEX('Fixed inputs'!$G$8:$G$75,MATCH(C266,'Fixed inputs'!$D$8:$D$75,0))</f>
        <v>47392</v>
      </c>
      <c r="N266" s="137"/>
      <c r="O266" s="86" t="s">
        <v>24</v>
      </c>
      <c r="P266" s="86" t="s">
        <v>113</v>
      </c>
      <c r="Q266" s="86"/>
      <c r="R266" s="89" t="str">
        <f t="shared" si="31"/>
        <v>2024 Validation</v>
      </c>
      <c r="T266" s="95" t="s">
        <v>57</v>
      </c>
      <c r="U266" s="86" t="s">
        <v>83</v>
      </c>
      <c r="V266" s="86" t="s">
        <v>84</v>
      </c>
      <c r="W266" s="87">
        <f>INDEX(rngCarbonTaxDeterministic,MATCH($C282,'Commodity inputs and calcs'!$U$33:$U$100,0),MATCH($T266,'Commodity inputs and calcs'!$W$32:$Y$32,0))</f>
        <v>0.1</v>
      </c>
      <c r="X266" s="87"/>
      <c r="Y266" s="86" t="s">
        <v>82</v>
      </c>
      <c r="Z266" s="88">
        <v>1</v>
      </c>
      <c r="AA266" s="137">
        <f t="shared" si="33"/>
        <v>47392</v>
      </c>
      <c r="AB266" s="137"/>
      <c r="AC266" s="86" t="s">
        <v>24</v>
      </c>
      <c r="AD266" s="86" t="s">
        <v>113</v>
      </c>
      <c r="AE266" s="86"/>
      <c r="AF266" s="89" t="str">
        <f t="shared" si="32"/>
        <v>2024 Validation</v>
      </c>
    </row>
    <row r="267" spans="1:32" x14ac:dyDescent="0.6">
      <c r="A267" s="82" t="str">
        <f>'Fuel adder inputs and calcs'!C264</f>
        <v>Gas</v>
      </c>
      <c r="B267" s="82" t="str">
        <f>'Fuel adder inputs and calcs'!D264</f>
        <v>NI</v>
      </c>
      <c r="C267" s="82" t="str">
        <f>'Fuel adder inputs and calcs'!E264&amp;'Fuel adder inputs and calcs'!F264</f>
        <v>2030Q1</v>
      </c>
      <c r="D267" s="82" t="str">
        <f>B267&amp;IF(B267="",""," ")&amp;INDEX('Fixed inputs'!$D$93:$D$97,MATCH(A267,rngFuels,0))</f>
        <v>NI Gas</v>
      </c>
      <c r="E267" s="59"/>
      <c r="F267" s="129"/>
      <c r="G267" s="86" t="str">
        <f t="shared" si="34"/>
        <v>NI Gas</v>
      </c>
      <c r="H267" s="86" t="s">
        <v>22</v>
      </c>
      <c r="I267" s="87">
        <f ca="1">INDEX(rngFuelPricesDeterministic,MATCH($C267,'Commodity inputs and calcs'!$N$33:$N$100,0),MATCH($A267,'Commodity inputs and calcs'!$O$32:$S$32,0))+'Fuel adder inputs and calcs'!Q264</f>
        <v>14.788924784805188</v>
      </c>
      <c r="J267" s="87"/>
      <c r="K267" s="86" t="s">
        <v>23</v>
      </c>
      <c r="L267" s="88">
        <v>1</v>
      </c>
      <c r="M267" s="137">
        <f>INDEX('Fixed inputs'!$G$8:$G$75,MATCH(C267,'Fixed inputs'!$D$8:$D$75,0))</f>
        <v>47484</v>
      </c>
      <c r="N267" s="137"/>
      <c r="O267" s="86" t="s">
        <v>24</v>
      </c>
      <c r="P267" s="86" t="s">
        <v>113</v>
      </c>
      <c r="Q267" s="86"/>
      <c r="R267" s="89" t="str">
        <f t="shared" si="31"/>
        <v>2024 Validation</v>
      </c>
      <c r="T267" s="95" t="s">
        <v>57</v>
      </c>
      <c r="U267" s="86" t="s">
        <v>83</v>
      </c>
      <c r="V267" s="86" t="s">
        <v>84</v>
      </c>
      <c r="W267" s="87">
        <f>INDEX(rngCarbonTaxDeterministic,MATCH($C267,'Commodity inputs and calcs'!$U$33:$U$100,0),MATCH($T267,'Commodity inputs and calcs'!$W$32:$Y$32,0))</f>
        <v>0.1</v>
      </c>
      <c r="X267" s="87"/>
      <c r="Y267" s="86" t="s">
        <v>82</v>
      </c>
      <c r="Z267" s="88">
        <v>2</v>
      </c>
      <c r="AA267" s="137">
        <f t="shared" ref="AA267:AA282" si="35">AA131</f>
        <v>47484</v>
      </c>
      <c r="AB267" s="137"/>
      <c r="AC267" s="86" t="s">
        <v>24</v>
      </c>
      <c r="AD267" s="86" t="s">
        <v>113</v>
      </c>
      <c r="AE267" s="86"/>
      <c r="AF267" s="89" t="str">
        <f t="shared" si="32"/>
        <v>2024 Validation</v>
      </c>
    </row>
    <row r="268" spans="1:32" x14ac:dyDescent="0.6">
      <c r="A268" s="82" t="str">
        <f>'Fuel adder inputs and calcs'!C265</f>
        <v>Gas</v>
      </c>
      <c r="B268" s="82" t="str">
        <f>'Fuel adder inputs and calcs'!D265</f>
        <v>NI</v>
      </c>
      <c r="C268" s="82" t="str">
        <f>'Fuel adder inputs and calcs'!E265&amp;'Fuel adder inputs and calcs'!F265</f>
        <v>2030Q2</v>
      </c>
      <c r="D268" s="82" t="str">
        <f>B268&amp;IF(B268="",""," ")&amp;INDEX('Fixed inputs'!$D$93:$D$97,MATCH(A268,rngFuels,0))</f>
        <v>NI Gas</v>
      </c>
      <c r="E268" s="59"/>
      <c r="F268" s="129"/>
      <c r="G268" s="86" t="str">
        <f t="shared" si="34"/>
        <v>NI Gas</v>
      </c>
      <c r="H268" s="86" t="s">
        <v>22</v>
      </c>
      <c r="I268" s="87">
        <f ca="1">INDEX(rngFuelPricesDeterministic,MATCH($C268,'Commodity inputs and calcs'!$N$33:$N$100,0),MATCH($A268,'Commodity inputs and calcs'!$O$32:$S$32,0))+'Fuel adder inputs and calcs'!Q265</f>
        <v>9.2253606197362839</v>
      </c>
      <c r="J268" s="87"/>
      <c r="K268" s="86" t="s">
        <v>23</v>
      </c>
      <c r="L268" s="88">
        <v>1</v>
      </c>
      <c r="M268" s="137">
        <f>INDEX('Fixed inputs'!$G$8:$G$75,MATCH(C268,'Fixed inputs'!$D$8:$D$75,0))</f>
        <v>47574</v>
      </c>
      <c r="N268" s="137"/>
      <c r="O268" s="86" t="s">
        <v>24</v>
      </c>
      <c r="P268" s="86" t="s">
        <v>113</v>
      </c>
      <c r="Q268" s="86"/>
      <c r="R268" s="89" t="str">
        <f t="shared" si="31"/>
        <v>2024 Validation</v>
      </c>
      <c r="T268" s="95" t="s">
        <v>57</v>
      </c>
      <c r="U268" s="86" t="s">
        <v>83</v>
      </c>
      <c r="V268" s="86" t="s">
        <v>84</v>
      </c>
      <c r="W268" s="87">
        <f>INDEX(rngCarbonTaxDeterministic,MATCH($C268,'Commodity inputs and calcs'!$U$33:$U$100,0),MATCH($T268,'Commodity inputs and calcs'!$W$32:$Y$32,0))</f>
        <v>0.1</v>
      </c>
      <c r="X268" s="87"/>
      <c r="Y268" s="86" t="s">
        <v>82</v>
      </c>
      <c r="Z268" s="88">
        <v>3</v>
      </c>
      <c r="AA268" s="137">
        <f t="shared" si="35"/>
        <v>47574</v>
      </c>
      <c r="AB268" s="137"/>
      <c r="AC268" s="86" t="s">
        <v>24</v>
      </c>
      <c r="AD268" s="86" t="s">
        <v>113</v>
      </c>
      <c r="AE268" s="86"/>
      <c r="AF268" s="89" t="str">
        <f t="shared" si="32"/>
        <v>2024 Validation</v>
      </c>
    </row>
    <row r="269" spans="1:32" x14ac:dyDescent="0.6">
      <c r="A269" s="82" t="str">
        <f>'Fuel adder inputs and calcs'!C266</f>
        <v>Gas</v>
      </c>
      <c r="B269" s="82" t="str">
        <f>'Fuel adder inputs and calcs'!D266</f>
        <v>NI</v>
      </c>
      <c r="C269" s="82" t="str">
        <f>'Fuel adder inputs and calcs'!E266&amp;'Fuel adder inputs and calcs'!F266</f>
        <v>2030Q3</v>
      </c>
      <c r="D269" s="82" t="str">
        <f>B269&amp;IF(B269="",""," ")&amp;INDEX('Fixed inputs'!$D$93:$D$97,MATCH(A269,rngFuels,0))</f>
        <v>NI Gas</v>
      </c>
      <c r="E269" s="59"/>
      <c r="F269" s="129"/>
      <c r="G269" s="86" t="str">
        <f t="shared" si="34"/>
        <v>NI Gas</v>
      </c>
      <c r="H269" s="86" t="s">
        <v>22</v>
      </c>
      <c r="I269" s="87">
        <f ca="1">INDEX(rngFuelPricesDeterministic,MATCH($C269,'Commodity inputs and calcs'!$N$33:$N$100,0),MATCH($A269,'Commodity inputs and calcs'!$O$32:$S$32,0))+'Fuel adder inputs and calcs'!Q266</f>
        <v>8.9464875518950677</v>
      </c>
      <c r="J269" s="87"/>
      <c r="K269" s="86" t="s">
        <v>23</v>
      </c>
      <c r="L269" s="88">
        <v>1</v>
      </c>
      <c r="M269" s="137">
        <f>INDEX('Fixed inputs'!$G$8:$G$75,MATCH(C269,'Fixed inputs'!$D$8:$D$75,0))</f>
        <v>47665</v>
      </c>
      <c r="N269" s="137"/>
      <c r="O269" s="86" t="s">
        <v>24</v>
      </c>
      <c r="P269" s="86" t="s">
        <v>113</v>
      </c>
      <c r="Q269" s="86"/>
      <c r="R269" s="89" t="str">
        <f t="shared" si="31"/>
        <v>2024 Validation</v>
      </c>
      <c r="T269" s="95" t="s">
        <v>57</v>
      </c>
      <c r="U269" s="86" t="s">
        <v>83</v>
      </c>
      <c r="V269" s="86" t="s">
        <v>84</v>
      </c>
      <c r="W269" s="87">
        <f>INDEX(rngCarbonTaxDeterministic,MATCH($C269,'Commodity inputs and calcs'!$U$33:$U$100,0),MATCH($T269,'Commodity inputs and calcs'!$W$32:$Y$32,0))</f>
        <v>0.1</v>
      </c>
      <c r="X269" s="87"/>
      <c r="Y269" s="86" t="s">
        <v>82</v>
      </c>
      <c r="Z269" s="88">
        <v>4</v>
      </c>
      <c r="AA269" s="137">
        <f t="shared" si="35"/>
        <v>47665</v>
      </c>
      <c r="AB269" s="137"/>
      <c r="AC269" s="86" t="s">
        <v>24</v>
      </c>
      <c r="AD269" s="86" t="s">
        <v>113</v>
      </c>
      <c r="AE269" s="86"/>
      <c r="AF269" s="89" t="str">
        <f t="shared" si="32"/>
        <v>2024 Validation</v>
      </c>
    </row>
    <row r="270" spans="1:32" x14ac:dyDescent="0.6">
      <c r="A270" s="82" t="str">
        <f>'Fuel adder inputs and calcs'!C267</f>
        <v>Gas</v>
      </c>
      <c r="B270" s="82" t="str">
        <f>'Fuel adder inputs and calcs'!D267</f>
        <v>NI</v>
      </c>
      <c r="C270" s="82" t="str">
        <f>'Fuel adder inputs and calcs'!E267&amp;'Fuel adder inputs and calcs'!F267</f>
        <v>2030Q4</v>
      </c>
      <c r="D270" s="82" t="str">
        <f>B270&amp;IF(B270="",""," ")&amp;INDEX('Fixed inputs'!$D$93:$D$97,MATCH(A270,rngFuels,0))</f>
        <v>NI Gas</v>
      </c>
      <c r="E270" s="59"/>
      <c r="F270" s="129"/>
      <c r="G270" s="86" t="str">
        <f t="shared" si="34"/>
        <v>NI Gas</v>
      </c>
      <c r="H270" s="86" t="s">
        <v>22</v>
      </c>
      <c r="I270" s="87">
        <f ca="1">INDEX(rngFuelPricesDeterministic,MATCH($C270,'Commodity inputs and calcs'!$N$33:$N$100,0),MATCH($A270,'Commodity inputs and calcs'!$O$32:$S$32,0))+'Fuel adder inputs and calcs'!Q267</f>
        <v>9.9415512611236885</v>
      </c>
      <c r="J270" s="87"/>
      <c r="K270" s="86" t="s">
        <v>23</v>
      </c>
      <c r="L270" s="88">
        <v>1</v>
      </c>
      <c r="M270" s="137">
        <f>INDEX('Fixed inputs'!$G$8:$G$75,MATCH(C270,'Fixed inputs'!$D$8:$D$75,0))</f>
        <v>47757</v>
      </c>
      <c r="N270" s="137"/>
      <c r="O270" s="86" t="s">
        <v>24</v>
      </c>
      <c r="P270" s="86" t="s">
        <v>113</v>
      </c>
      <c r="Q270" s="86"/>
      <c r="R270" s="89" t="str">
        <f t="shared" si="31"/>
        <v>2024 Validation</v>
      </c>
      <c r="T270" s="95" t="s">
        <v>57</v>
      </c>
      <c r="U270" s="86" t="s">
        <v>83</v>
      </c>
      <c r="V270" s="86" t="s">
        <v>84</v>
      </c>
      <c r="W270" s="87">
        <f>INDEX(rngCarbonTaxDeterministic,MATCH($C270,'Commodity inputs and calcs'!$U$33:$U$100,0),MATCH($T270,'Commodity inputs and calcs'!$W$32:$Y$32,0))</f>
        <v>0.1</v>
      </c>
      <c r="X270" s="87"/>
      <c r="Y270" s="86" t="s">
        <v>82</v>
      </c>
      <c r="Z270" s="88">
        <v>5</v>
      </c>
      <c r="AA270" s="137">
        <f t="shared" si="35"/>
        <v>47757</v>
      </c>
      <c r="AB270" s="137"/>
      <c r="AC270" s="86" t="s">
        <v>24</v>
      </c>
      <c r="AD270" s="86" t="s">
        <v>113</v>
      </c>
      <c r="AE270" s="86"/>
      <c r="AF270" s="89" t="str">
        <f t="shared" si="32"/>
        <v>2024 Validation</v>
      </c>
    </row>
    <row r="271" spans="1:32" x14ac:dyDescent="0.6">
      <c r="A271" s="82" t="str">
        <f>'Fuel adder inputs and calcs'!C268</f>
        <v>Gas</v>
      </c>
      <c r="B271" s="82" t="str">
        <f>'Fuel adder inputs and calcs'!D268</f>
        <v>NI</v>
      </c>
      <c r="C271" s="82" t="str">
        <f>'Fuel adder inputs and calcs'!E268&amp;'Fuel adder inputs and calcs'!F268</f>
        <v>2031Q1</v>
      </c>
      <c r="D271" s="82" t="str">
        <f>B271&amp;IF(B271="",""," ")&amp;INDEX('Fixed inputs'!$D$93:$D$97,MATCH(A271,rngFuels,0))</f>
        <v>NI Gas</v>
      </c>
      <c r="E271" s="59"/>
      <c r="F271" s="129"/>
      <c r="G271" s="86" t="str">
        <f t="shared" si="34"/>
        <v>NI Gas</v>
      </c>
      <c r="H271" s="86" t="s">
        <v>22</v>
      </c>
      <c r="I271" s="87">
        <f ca="1">INDEX(rngFuelPricesDeterministic,MATCH($C271,'Commodity inputs and calcs'!$N$33:$N$100,0),MATCH($A271,'Commodity inputs and calcs'!$O$32:$S$32,0))+'Fuel adder inputs and calcs'!Q268</f>
        <v>14.788924784805188</v>
      </c>
      <c r="J271" s="87"/>
      <c r="K271" s="86" t="s">
        <v>23</v>
      </c>
      <c r="L271" s="88">
        <v>1</v>
      </c>
      <c r="M271" s="137">
        <f>INDEX('Fixed inputs'!$G$8:$G$75,MATCH(C271,'Fixed inputs'!$D$8:$D$75,0))</f>
        <v>47849</v>
      </c>
      <c r="N271" s="137"/>
      <c r="O271" s="86" t="s">
        <v>24</v>
      </c>
      <c r="P271" s="86" t="s">
        <v>113</v>
      </c>
      <c r="Q271" s="86"/>
      <c r="R271" s="89" t="str">
        <f t="shared" si="31"/>
        <v>2024 Validation</v>
      </c>
      <c r="T271" s="95" t="s">
        <v>57</v>
      </c>
      <c r="U271" s="86" t="s">
        <v>83</v>
      </c>
      <c r="V271" s="86" t="s">
        <v>84</v>
      </c>
      <c r="W271" s="87">
        <f>INDEX(rngCarbonTaxDeterministic,MATCH($C271,'Commodity inputs and calcs'!$U$33:$U$100,0),MATCH($T271,'Commodity inputs and calcs'!$W$32:$Y$32,0))</f>
        <v>0.1</v>
      </c>
      <c r="X271" s="87"/>
      <c r="Y271" s="86" t="s">
        <v>82</v>
      </c>
      <c r="Z271" s="88">
        <v>6</v>
      </c>
      <c r="AA271" s="137">
        <f t="shared" si="35"/>
        <v>47849</v>
      </c>
      <c r="AB271" s="137"/>
      <c r="AC271" s="86" t="s">
        <v>24</v>
      </c>
      <c r="AD271" s="86" t="s">
        <v>113</v>
      </c>
      <c r="AE271" s="86"/>
      <c r="AF271" s="89" t="str">
        <f t="shared" si="32"/>
        <v>2024 Validation</v>
      </c>
    </row>
    <row r="272" spans="1:32" x14ac:dyDescent="0.6">
      <c r="A272" s="82" t="str">
        <f>'Fuel adder inputs and calcs'!C269</f>
        <v>Gas</v>
      </c>
      <c r="B272" s="82" t="str">
        <f>'Fuel adder inputs and calcs'!D269</f>
        <v>NI</v>
      </c>
      <c r="C272" s="82" t="str">
        <f>'Fuel adder inputs and calcs'!E269&amp;'Fuel adder inputs and calcs'!F269</f>
        <v>2031Q2</v>
      </c>
      <c r="D272" s="82" t="str">
        <f>B272&amp;IF(B272="",""," ")&amp;INDEX('Fixed inputs'!$D$93:$D$97,MATCH(A272,rngFuels,0))</f>
        <v>NI Gas</v>
      </c>
      <c r="E272" s="59"/>
      <c r="F272" s="129"/>
      <c r="G272" s="86" t="str">
        <f t="shared" si="34"/>
        <v>NI Gas</v>
      </c>
      <c r="H272" s="86" t="s">
        <v>22</v>
      </c>
      <c r="I272" s="87">
        <f ca="1">INDEX(rngFuelPricesDeterministic,MATCH($C272,'Commodity inputs and calcs'!$N$33:$N$100,0),MATCH($A272,'Commodity inputs and calcs'!$O$32:$S$32,0))+'Fuel adder inputs and calcs'!Q269</f>
        <v>9.2253606197362839</v>
      </c>
      <c r="J272" s="87"/>
      <c r="K272" s="86" t="s">
        <v>23</v>
      </c>
      <c r="L272" s="88">
        <v>1</v>
      </c>
      <c r="M272" s="137">
        <f>INDEX('Fixed inputs'!$G$8:$G$75,MATCH(C272,'Fixed inputs'!$D$8:$D$75,0))</f>
        <v>47939</v>
      </c>
      <c r="N272" s="137"/>
      <c r="O272" s="86" t="s">
        <v>24</v>
      </c>
      <c r="P272" s="86" t="s">
        <v>113</v>
      </c>
      <c r="Q272" s="86"/>
      <c r="R272" s="89" t="str">
        <f t="shared" si="31"/>
        <v>2024 Validation</v>
      </c>
      <c r="T272" s="95" t="s">
        <v>57</v>
      </c>
      <c r="U272" s="86" t="s">
        <v>83</v>
      </c>
      <c r="V272" s="86" t="s">
        <v>84</v>
      </c>
      <c r="W272" s="87">
        <f>INDEX(rngCarbonTaxDeterministic,MATCH($C272,'Commodity inputs and calcs'!$U$33:$U$100,0),MATCH($T272,'Commodity inputs and calcs'!$W$32:$Y$32,0))</f>
        <v>0.1</v>
      </c>
      <c r="X272" s="87"/>
      <c r="Y272" s="86" t="s">
        <v>82</v>
      </c>
      <c r="Z272" s="88">
        <v>7</v>
      </c>
      <c r="AA272" s="137">
        <f t="shared" si="35"/>
        <v>47939</v>
      </c>
      <c r="AB272" s="137"/>
      <c r="AC272" s="86" t="s">
        <v>24</v>
      </c>
      <c r="AD272" s="86" t="s">
        <v>113</v>
      </c>
      <c r="AE272" s="86"/>
      <c r="AF272" s="89" t="str">
        <f t="shared" si="32"/>
        <v>2024 Validation</v>
      </c>
    </row>
    <row r="273" spans="1:32" x14ac:dyDescent="0.6">
      <c r="A273" s="82" t="str">
        <f>'Fuel adder inputs and calcs'!C270</f>
        <v>Gas</v>
      </c>
      <c r="B273" s="82" t="str">
        <f>'Fuel adder inputs and calcs'!D270</f>
        <v>NI</v>
      </c>
      <c r="C273" s="82" t="str">
        <f>'Fuel adder inputs and calcs'!E270&amp;'Fuel adder inputs and calcs'!F270</f>
        <v>2031Q3</v>
      </c>
      <c r="D273" s="82" t="str">
        <f>B273&amp;IF(B273="",""," ")&amp;INDEX('Fixed inputs'!$D$93:$D$97,MATCH(A273,rngFuels,0))</f>
        <v>NI Gas</v>
      </c>
      <c r="E273" s="59"/>
      <c r="F273" s="129"/>
      <c r="G273" s="86" t="str">
        <f t="shared" si="34"/>
        <v>NI Gas</v>
      </c>
      <c r="H273" s="86" t="s">
        <v>22</v>
      </c>
      <c r="I273" s="87">
        <f ca="1">INDEX(rngFuelPricesDeterministic,MATCH($C273,'Commodity inputs and calcs'!$N$33:$N$100,0),MATCH($A273,'Commodity inputs and calcs'!$O$32:$S$32,0))+'Fuel adder inputs and calcs'!Q270</f>
        <v>8.9464875518950677</v>
      </c>
      <c r="J273" s="87"/>
      <c r="K273" s="86" t="s">
        <v>23</v>
      </c>
      <c r="L273" s="88">
        <v>1</v>
      </c>
      <c r="M273" s="137">
        <f>INDEX('Fixed inputs'!$G$8:$G$75,MATCH(C273,'Fixed inputs'!$D$8:$D$75,0))</f>
        <v>48030</v>
      </c>
      <c r="N273" s="137"/>
      <c r="O273" s="86" t="s">
        <v>24</v>
      </c>
      <c r="P273" s="86" t="s">
        <v>113</v>
      </c>
      <c r="Q273" s="86"/>
      <c r="R273" s="89" t="str">
        <f t="shared" si="31"/>
        <v>2024 Validation</v>
      </c>
      <c r="T273" s="95" t="s">
        <v>57</v>
      </c>
      <c r="U273" s="86" t="s">
        <v>83</v>
      </c>
      <c r="V273" s="86" t="s">
        <v>84</v>
      </c>
      <c r="W273" s="87">
        <f>INDEX(rngCarbonTaxDeterministic,MATCH($C273,'Commodity inputs and calcs'!$U$33:$U$100,0),MATCH($T273,'Commodity inputs and calcs'!$W$32:$Y$32,0))</f>
        <v>0.1</v>
      </c>
      <c r="X273" s="87"/>
      <c r="Y273" s="86" t="s">
        <v>82</v>
      </c>
      <c r="Z273" s="88">
        <v>8</v>
      </c>
      <c r="AA273" s="137">
        <f t="shared" si="35"/>
        <v>48030</v>
      </c>
      <c r="AB273" s="137"/>
      <c r="AC273" s="86" t="s">
        <v>24</v>
      </c>
      <c r="AD273" s="86" t="s">
        <v>113</v>
      </c>
      <c r="AE273" s="86"/>
      <c r="AF273" s="89" t="str">
        <f t="shared" si="32"/>
        <v>2024 Validation</v>
      </c>
    </row>
    <row r="274" spans="1:32" x14ac:dyDescent="0.6">
      <c r="A274" s="82" t="str">
        <f>'Fuel adder inputs and calcs'!C271</f>
        <v>Gas</v>
      </c>
      <c r="B274" s="82" t="str">
        <f>'Fuel adder inputs and calcs'!D271</f>
        <v>NI</v>
      </c>
      <c r="C274" s="82" t="str">
        <f>'Fuel adder inputs and calcs'!E271&amp;'Fuel adder inputs and calcs'!F271</f>
        <v>2031Q4</v>
      </c>
      <c r="D274" s="82" t="str">
        <f>B274&amp;IF(B274="",""," ")&amp;INDEX('Fixed inputs'!$D$93:$D$97,MATCH(A274,rngFuels,0))</f>
        <v>NI Gas</v>
      </c>
      <c r="E274" s="59"/>
      <c r="F274" s="129"/>
      <c r="G274" s="86" t="str">
        <f t="shared" si="34"/>
        <v>NI Gas</v>
      </c>
      <c r="H274" s="86" t="s">
        <v>22</v>
      </c>
      <c r="I274" s="87">
        <f ca="1">INDEX(rngFuelPricesDeterministic,MATCH($C274,'Commodity inputs and calcs'!$N$33:$N$100,0),MATCH($A274,'Commodity inputs and calcs'!$O$32:$S$32,0))+'Fuel adder inputs and calcs'!Q271</f>
        <v>9.9415512611236885</v>
      </c>
      <c r="J274" s="87"/>
      <c r="K274" s="86" t="s">
        <v>23</v>
      </c>
      <c r="L274" s="88">
        <v>1</v>
      </c>
      <c r="M274" s="137">
        <f>INDEX('Fixed inputs'!$G$8:$G$75,MATCH(C274,'Fixed inputs'!$D$8:$D$75,0))</f>
        <v>48122</v>
      </c>
      <c r="N274" s="137"/>
      <c r="O274" s="86" t="s">
        <v>24</v>
      </c>
      <c r="P274" s="86" t="s">
        <v>113</v>
      </c>
      <c r="Q274" s="86"/>
      <c r="R274" s="89" t="str">
        <f t="shared" si="31"/>
        <v>2024 Validation</v>
      </c>
      <c r="T274" s="95" t="s">
        <v>57</v>
      </c>
      <c r="U274" s="86" t="s">
        <v>83</v>
      </c>
      <c r="V274" s="86" t="s">
        <v>84</v>
      </c>
      <c r="W274" s="87">
        <f>INDEX(rngCarbonTaxDeterministic,MATCH($C274,'Commodity inputs and calcs'!$U$33:$U$100,0),MATCH($T274,'Commodity inputs and calcs'!$W$32:$Y$32,0))</f>
        <v>0.1</v>
      </c>
      <c r="X274" s="87"/>
      <c r="Y274" s="86" t="s">
        <v>82</v>
      </c>
      <c r="Z274" s="88">
        <v>9</v>
      </c>
      <c r="AA274" s="137">
        <f t="shared" si="35"/>
        <v>48122</v>
      </c>
      <c r="AB274" s="137"/>
      <c r="AC274" s="86" t="s">
        <v>24</v>
      </c>
      <c r="AD274" s="86" t="s">
        <v>113</v>
      </c>
      <c r="AE274" s="86"/>
      <c r="AF274" s="89" t="str">
        <f t="shared" si="32"/>
        <v>2024 Validation</v>
      </c>
    </row>
    <row r="275" spans="1:32" x14ac:dyDescent="0.6">
      <c r="A275" s="82" t="str">
        <f>'Fuel adder inputs and calcs'!C272</f>
        <v>Gas</v>
      </c>
      <c r="B275" s="82" t="str">
        <f>'Fuel adder inputs and calcs'!D272</f>
        <v>NI</v>
      </c>
      <c r="C275" s="82" t="str">
        <f>'Fuel adder inputs and calcs'!E272&amp;'Fuel adder inputs and calcs'!F272</f>
        <v>2032Q1</v>
      </c>
      <c r="D275" s="82" t="str">
        <f>B275&amp;IF(B275="",""," ")&amp;INDEX('Fixed inputs'!$D$93:$D$97,MATCH(A275,rngFuels,0))</f>
        <v>NI Gas</v>
      </c>
      <c r="E275" s="59"/>
      <c r="F275" s="129"/>
      <c r="G275" s="86" t="str">
        <f t="shared" si="34"/>
        <v>NI Gas</v>
      </c>
      <c r="H275" s="86" t="s">
        <v>22</v>
      </c>
      <c r="I275" s="87">
        <f ca="1">INDEX(rngFuelPricesDeterministic,MATCH($C275,'Commodity inputs and calcs'!$N$33:$N$100,0),MATCH($A275,'Commodity inputs and calcs'!$O$32:$S$32,0))+'Fuel adder inputs and calcs'!Q272</f>
        <v>14.788924784805188</v>
      </c>
      <c r="J275" s="87"/>
      <c r="K275" s="86" t="s">
        <v>23</v>
      </c>
      <c r="L275" s="88">
        <v>1</v>
      </c>
      <c r="M275" s="137">
        <f>INDEX('Fixed inputs'!$G$8:$G$75,MATCH(C275,'Fixed inputs'!$D$8:$D$75,0))</f>
        <v>48214</v>
      </c>
      <c r="N275" s="137"/>
      <c r="O275" s="86" t="s">
        <v>24</v>
      </c>
      <c r="P275" s="86" t="s">
        <v>113</v>
      </c>
      <c r="Q275" s="86"/>
      <c r="R275" s="89" t="str">
        <f t="shared" si="31"/>
        <v>2024 Validation</v>
      </c>
      <c r="T275" s="95" t="s">
        <v>57</v>
      </c>
      <c r="U275" s="86" t="s">
        <v>83</v>
      </c>
      <c r="V275" s="86" t="s">
        <v>84</v>
      </c>
      <c r="W275" s="87">
        <f>INDEX(rngCarbonTaxDeterministic,MATCH($C275,'Commodity inputs and calcs'!$U$33:$U$100,0),MATCH($T275,'Commodity inputs and calcs'!$W$32:$Y$32,0))</f>
        <v>0.1</v>
      </c>
      <c r="X275" s="87"/>
      <c r="Y275" s="86" t="s">
        <v>82</v>
      </c>
      <c r="Z275" s="88">
        <v>10</v>
      </c>
      <c r="AA275" s="137">
        <f t="shared" si="35"/>
        <v>48214</v>
      </c>
      <c r="AB275" s="137"/>
      <c r="AC275" s="86" t="s">
        <v>24</v>
      </c>
      <c r="AD275" s="86" t="s">
        <v>113</v>
      </c>
      <c r="AE275" s="86"/>
      <c r="AF275" s="89" t="str">
        <f t="shared" si="32"/>
        <v>2024 Validation</v>
      </c>
    </row>
    <row r="276" spans="1:32" x14ac:dyDescent="0.6">
      <c r="A276" s="82" t="str">
        <f>'Fuel adder inputs and calcs'!C273</f>
        <v>Gas</v>
      </c>
      <c r="B276" s="82" t="str">
        <f>'Fuel adder inputs and calcs'!D273</f>
        <v>NI</v>
      </c>
      <c r="C276" s="82" t="str">
        <f>'Fuel adder inputs and calcs'!E273&amp;'Fuel adder inputs and calcs'!F273</f>
        <v>2032Q2</v>
      </c>
      <c r="D276" s="82" t="str">
        <f>B276&amp;IF(B276="",""," ")&amp;INDEX('Fixed inputs'!$D$93:$D$97,MATCH(A276,rngFuels,0))</f>
        <v>NI Gas</v>
      </c>
      <c r="E276" s="59"/>
      <c r="F276" s="129"/>
      <c r="G276" s="86" t="str">
        <f t="shared" si="34"/>
        <v>NI Gas</v>
      </c>
      <c r="H276" s="86" t="s">
        <v>22</v>
      </c>
      <c r="I276" s="87">
        <f ca="1">INDEX(rngFuelPricesDeterministic,MATCH($C276,'Commodity inputs and calcs'!$N$33:$N$100,0),MATCH($A276,'Commodity inputs and calcs'!$O$32:$S$32,0))+'Fuel adder inputs and calcs'!Q273</f>
        <v>9.2253606197362839</v>
      </c>
      <c r="J276" s="87"/>
      <c r="K276" s="86" t="s">
        <v>23</v>
      </c>
      <c r="L276" s="88">
        <v>1</v>
      </c>
      <c r="M276" s="137">
        <f>INDEX('Fixed inputs'!$G$8:$G$75,MATCH(C276,'Fixed inputs'!$D$8:$D$75,0))</f>
        <v>48305</v>
      </c>
      <c r="N276" s="137"/>
      <c r="O276" s="86" t="s">
        <v>24</v>
      </c>
      <c r="P276" s="86" t="s">
        <v>113</v>
      </c>
      <c r="Q276" s="86"/>
      <c r="R276" s="89" t="str">
        <f t="shared" si="31"/>
        <v>2024 Validation</v>
      </c>
      <c r="T276" s="95" t="s">
        <v>57</v>
      </c>
      <c r="U276" s="86" t="s">
        <v>83</v>
      </c>
      <c r="V276" s="86" t="s">
        <v>84</v>
      </c>
      <c r="W276" s="87">
        <f>INDEX(rngCarbonTaxDeterministic,MATCH($C276,'Commodity inputs and calcs'!$U$33:$U$100,0),MATCH($T276,'Commodity inputs and calcs'!$W$32:$Y$32,0))</f>
        <v>0.1</v>
      </c>
      <c r="X276" s="87"/>
      <c r="Y276" s="86" t="s">
        <v>82</v>
      </c>
      <c r="Z276" s="88">
        <v>11</v>
      </c>
      <c r="AA276" s="137">
        <f t="shared" si="35"/>
        <v>48305</v>
      </c>
      <c r="AB276" s="137"/>
      <c r="AC276" s="86" t="s">
        <v>24</v>
      </c>
      <c r="AD276" s="86" t="s">
        <v>113</v>
      </c>
      <c r="AE276" s="86"/>
      <c r="AF276" s="89" t="str">
        <f t="shared" si="32"/>
        <v>2024 Validation</v>
      </c>
    </row>
    <row r="277" spans="1:32" x14ac:dyDescent="0.6">
      <c r="A277" s="82" t="str">
        <f>'Fuel adder inputs and calcs'!C274</f>
        <v>Gas</v>
      </c>
      <c r="B277" s="82" t="str">
        <f>'Fuel adder inputs and calcs'!D274</f>
        <v>NI</v>
      </c>
      <c r="C277" s="82" t="str">
        <f>'Fuel adder inputs and calcs'!E274&amp;'Fuel adder inputs and calcs'!F274</f>
        <v>2032Q3</v>
      </c>
      <c r="D277" s="82" t="str">
        <f>B277&amp;IF(B277="",""," ")&amp;INDEX('Fixed inputs'!$D$93:$D$97,MATCH(A277,rngFuels,0))</f>
        <v>NI Gas</v>
      </c>
      <c r="E277" s="59"/>
      <c r="F277" s="129"/>
      <c r="G277" s="86" t="str">
        <f t="shared" si="34"/>
        <v>NI Gas</v>
      </c>
      <c r="H277" s="86" t="s">
        <v>22</v>
      </c>
      <c r="I277" s="87">
        <f ca="1">INDEX(rngFuelPricesDeterministic,MATCH($C277,'Commodity inputs and calcs'!$N$33:$N$100,0),MATCH($A277,'Commodity inputs and calcs'!$O$32:$S$32,0))+'Fuel adder inputs and calcs'!Q274</f>
        <v>8.9464875518950677</v>
      </c>
      <c r="J277" s="87"/>
      <c r="K277" s="86" t="s">
        <v>23</v>
      </c>
      <c r="L277" s="88">
        <v>1</v>
      </c>
      <c r="M277" s="137">
        <f>INDEX('Fixed inputs'!$G$8:$G$75,MATCH(C277,'Fixed inputs'!$D$8:$D$75,0))</f>
        <v>48396</v>
      </c>
      <c r="N277" s="137"/>
      <c r="O277" s="86" t="s">
        <v>24</v>
      </c>
      <c r="P277" s="86" t="s">
        <v>113</v>
      </c>
      <c r="Q277" s="86"/>
      <c r="R277" s="89" t="str">
        <f t="shared" si="31"/>
        <v>2024 Validation</v>
      </c>
      <c r="T277" s="95" t="s">
        <v>57</v>
      </c>
      <c r="U277" s="86" t="s">
        <v>83</v>
      </c>
      <c r="V277" s="86" t="s">
        <v>84</v>
      </c>
      <c r="W277" s="87">
        <f>INDEX(rngCarbonTaxDeterministic,MATCH($C277,'Commodity inputs and calcs'!$U$33:$U$100,0),MATCH($T277,'Commodity inputs and calcs'!$W$32:$Y$32,0))</f>
        <v>0.1</v>
      </c>
      <c r="X277" s="87"/>
      <c r="Y277" s="86" t="s">
        <v>82</v>
      </c>
      <c r="Z277" s="88">
        <v>12</v>
      </c>
      <c r="AA277" s="137">
        <f t="shared" si="35"/>
        <v>48396</v>
      </c>
      <c r="AB277" s="137"/>
      <c r="AC277" s="86" t="s">
        <v>24</v>
      </c>
      <c r="AD277" s="86" t="s">
        <v>113</v>
      </c>
      <c r="AE277" s="86"/>
      <c r="AF277" s="89" t="str">
        <f t="shared" si="32"/>
        <v>2024 Validation</v>
      </c>
    </row>
    <row r="278" spans="1:32" x14ac:dyDescent="0.6">
      <c r="A278" s="82" t="str">
        <f>'Fuel adder inputs and calcs'!C275</f>
        <v>Gas</v>
      </c>
      <c r="B278" s="82" t="str">
        <f>'Fuel adder inputs and calcs'!D275</f>
        <v>NI</v>
      </c>
      <c r="C278" s="82" t="str">
        <f>'Fuel adder inputs and calcs'!E275&amp;'Fuel adder inputs and calcs'!F275</f>
        <v>2032Q4</v>
      </c>
      <c r="D278" s="82" t="str">
        <f>B278&amp;IF(B278="",""," ")&amp;INDEX('Fixed inputs'!$D$93:$D$97,MATCH(A278,rngFuels,0))</f>
        <v>NI Gas</v>
      </c>
      <c r="E278" s="59"/>
      <c r="F278" s="129"/>
      <c r="G278" s="86" t="str">
        <f t="shared" si="34"/>
        <v>NI Gas</v>
      </c>
      <c r="H278" s="86" t="s">
        <v>22</v>
      </c>
      <c r="I278" s="87">
        <f ca="1">INDEX(rngFuelPricesDeterministic,MATCH($C278,'Commodity inputs and calcs'!$N$33:$N$100,0),MATCH($A278,'Commodity inputs and calcs'!$O$32:$S$32,0))+'Fuel adder inputs and calcs'!Q275</f>
        <v>9.9415512611236885</v>
      </c>
      <c r="J278" s="87"/>
      <c r="K278" s="86" t="s">
        <v>23</v>
      </c>
      <c r="L278" s="88">
        <v>1</v>
      </c>
      <c r="M278" s="137">
        <f>INDEX('Fixed inputs'!$G$8:$G$75,MATCH(C278,'Fixed inputs'!$D$8:$D$75,0))</f>
        <v>48488</v>
      </c>
      <c r="N278" s="137"/>
      <c r="O278" s="86" t="s">
        <v>24</v>
      </c>
      <c r="P278" s="86" t="s">
        <v>113</v>
      </c>
      <c r="Q278" s="86"/>
      <c r="R278" s="89" t="str">
        <f t="shared" si="31"/>
        <v>2024 Validation</v>
      </c>
      <c r="T278" s="95" t="s">
        <v>57</v>
      </c>
      <c r="U278" s="86" t="s">
        <v>83</v>
      </c>
      <c r="V278" s="86" t="s">
        <v>84</v>
      </c>
      <c r="W278" s="87">
        <f>INDEX(rngCarbonTaxDeterministic,MATCH($C278,'Commodity inputs and calcs'!$U$33:$U$100,0),MATCH($T278,'Commodity inputs and calcs'!$W$32:$Y$32,0))</f>
        <v>0.1</v>
      </c>
      <c r="X278" s="87"/>
      <c r="Y278" s="86" t="s">
        <v>82</v>
      </c>
      <c r="Z278" s="88">
        <v>13</v>
      </c>
      <c r="AA278" s="137">
        <f t="shared" si="35"/>
        <v>48488</v>
      </c>
      <c r="AB278" s="137"/>
      <c r="AC278" s="86" t="s">
        <v>24</v>
      </c>
      <c r="AD278" s="86" t="s">
        <v>113</v>
      </c>
      <c r="AE278" s="86"/>
      <c r="AF278" s="89" t="str">
        <f t="shared" si="32"/>
        <v>2024 Validation</v>
      </c>
    </row>
    <row r="279" spans="1:32" x14ac:dyDescent="0.6">
      <c r="A279" s="82" t="str">
        <f>'Fuel adder inputs and calcs'!C276</f>
        <v>Gas</v>
      </c>
      <c r="B279" s="82" t="str">
        <f>'Fuel adder inputs and calcs'!D276</f>
        <v>NI</v>
      </c>
      <c r="C279" s="82" t="str">
        <f>'Fuel adder inputs and calcs'!E276&amp;'Fuel adder inputs and calcs'!F276</f>
        <v>2033Q1</v>
      </c>
      <c r="D279" s="82" t="str">
        <f>B279&amp;IF(B279="",""," ")&amp;INDEX('Fixed inputs'!$D$93:$D$97,MATCH(A279,rngFuels,0))</f>
        <v>NI Gas</v>
      </c>
      <c r="E279" s="59"/>
      <c r="F279" s="129"/>
      <c r="G279" s="86" t="str">
        <f t="shared" ref="G279:G281" si="36">D279</f>
        <v>NI Gas</v>
      </c>
      <c r="H279" s="86" t="s">
        <v>22</v>
      </c>
      <c r="I279" s="87">
        <f ca="1">INDEX(rngFuelPricesDeterministic,MATCH($C279,'Commodity inputs and calcs'!$N$33:$N$100,0),MATCH($A279,'Commodity inputs and calcs'!$O$32:$S$32,0))+'Fuel adder inputs and calcs'!Q276</f>
        <v>14.788924784805188</v>
      </c>
      <c r="J279" s="87"/>
      <c r="K279" s="86" t="s">
        <v>23</v>
      </c>
      <c r="L279" s="88">
        <v>1</v>
      </c>
      <c r="M279" s="137">
        <f>INDEX('Fixed inputs'!$G$8:$G$75,MATCH(C279,'Fixed inputs'!$D$8:$D$75,0))</f>
        <v>48580</v>
      </c>
      <c r="N279" s="137"/>
      <c r="O279" s="86" t="s">
        <v>24</v>
      </c>
      <c r="P279" s="86" t="s">
        <v>113</v>
      </c>
      <c r="Q279" s="86"/>
      <c r="R279" s="89" t="str">
        <f t="shared" si="31"/>
        <v>2024 Validation</v>
      </c>
      <c r="T279" s="95" t="s">
        <v>57</v>
      </c>
      <c r="U279" s="86" t="s">
        <v>83</v>
      </c>
      <c r="V279" s="86" t="s">
        <v>84</v>
      </c>
      <c r="W279" s="87">
        <f>INDEX(rngCarbonTaxDeterministic,MATCH($C279,'Commodity inputs and calcs'!$U$33:$U$100,0),MATCH($T279,'Commodity inputs and calcs'!$W$32:$Y$32,0))</f>
        <v>0.1</v>
      </c>
      <c r="X279" s="87"/>
      <c r="Y279" s="86" t="s">
        <v>82</v>
      </c>
      <c r="Z279" s="88">
        <v>14</v>
      </c>
      <c r="AA279" s="137">
        <f t="shared" si="35"/>
        <v>48580</v>
      </c>
      <c r="AB279" s="137"/>
      <c r="AC279" s="86" t="s">
        <v>24</v>
      </c>
      <c r="AD279" s="86" t="s">
        <v>113</v>
      </c>
      <c r="AE279" s="86"/>
      <c r="AF279" s="89" t="str">
        <f t="shared" si="32"/>
        <v>2024 Validation</v>
      </c>
    </row>
    <row r="280" spans="1:32" x14ac:dyDescent="0.6">
      <c r="A280" s="82" t="str">
        <f>'Fuel adder inputs and calcs'!C277</f>
        <v>Gas</v>
      </c>
      <c r="B280" s="82" t="str">
        <f>'Fuel adder inputs and calcs'!D277</f>
        <v>NI</v>
      </c>
      <c r="C280" s="82" t="str">
        <f>'Fuel adder inputs and calcs'!E277&amp;'Fuel adder inputs and calcs'!F277</f>
        <v>2033Q2</v>
      </c>
      <c r="D280" s="82" t="str">
        <f>B280&amp;IF(B280="",""," ")&amp;INDEX('Fixed inputs'!$D$93:$D$97,MATCH(A280,rngFuels,0))</f>
        <v>NI Gas</v>
      </c>
      <c r="E280" s="59"/>
      <c r="F280" s="129"/>
      <c r="G280" s="86" t="str">
        <f t="shared" si="36"/>
        <v>NI Gas</v>
      </c>
      <c r="H280" s="86" t="s">
        <v>22</v>
      </c>
      <c r="I280" s="87">
        <f ca="1">INDEX(rngFuelPricesDeterministic,MATCH($C280,'Commodity inputs and calcs'!$N$33:$N$100,0),MATCH($A280,'Commodity inputs and calcs'!$O$32:$S$32,0))+'Fuel adder inputs and calcs'!Q277</f>
        <v>9.2253606197362839</v>
      </c>
      <c r="J280" s="87"/>
      <c r="K280" s="86" t="s">
        <v>23</v>
      </c>
      <c r="L280" s="88">
        <v>1</v>
      </c>
      <c r="M280" s="137">
        <f>INDEX('Fixed inputs'!$G$8:$G$75,MATCH(C280,'Fixed inputs'!$D$8:$D$75,0))</f>
        <v>48670</v>
      </c>
      <c r="N280" s="137"/>
      <c r="O280" s="86" t="s">
        <v>24</v>
      </c>
      <c r="P280" s="86" t="s">
        <v>113</v>
      </c>
      <c r="Q280" s="86"/>
      <c r="R280" s="89" t="str">
        <f t="shared" si="31"/>
        <v>2024 Validation</v>
      </c>
      <c r="T280" s="95" t="s">
        <v>57</v>
      </c>
      <c r="U280" s="86" t="s">
        <v>83</v>
      </c>
      <c r="V280" s="86" t="s">
        <v>84</v>
      </c>
      <c r="W280" s="87">
        <f>INDEX(rngCarbonTaxDeterministic,MATCH($C280,'Commodity inputs and calcs'!$U$33:$U$100,0),MATCH($T280,'Commodity inputs and calcs'!$W$32:$Y$32,0))</f>
        <v>0.1</v>
      </c>
      <c r="X280" s="87"/>
      <c r="Y280" s="86" t="s">
        <v>82</v>
      </c>
      <c r="Z280" s="88">
        <v>15</v>
      </c>
      <c r="AA280" s="137">
        <f t="shared" si="35"/>
        <v>48670</v>
      </c>
      <c r="AB280" s="137"/>
      <c r="AC280" s="86" t="s">
        <v>24</v>
      </c>
      <c r="AD280" s="86" t="s">
        <v>113</v>
      </c>
      <c r="AE280" s="86"/>
      <c r="AF280" s="89" t="str">
        <f t="shared" si="32"/>
        <v>2024 Validation</v>
      </c>
    </row>
    <row r="281" spans="1:32" x14ac:dyDescent="0.6">
      <c r="A281" s="82" t="str">
        <f>'Fuel adder inputs and calcs'!C278</f>
        <v>Gas</v>
      </c>
      <c r="B281" s="82" t="str">
        <f>'Fuel adder inputs and calcs'!D278</f>
        <v>NI</v>
      </c>
      <c r="C281" s="82" t="str">
        <f>'Fuel adder inputs and calcs'!E278&amp;'Fuel adder inputs and calcs'!F278</f>
        <v>2033Q3</v>
      </c>
      <c r="D281" s="82" t="str">
        <f>B281&amp;IF(B281="",""," ")&amp;INDEX('Fixed inputs'!$D$93:$D$97,MATCH(A281,rngFuels,0))</f>
        <v>NI Gas</v>
      </c>
      <c r="E281" s="59"/>
      <c r="F281" s="129"/>
      <c r="G281" s="86" t="str">
        <f t="shared" si="36"/>
        <v>NI Gas</v>
      </c>
      <c r="H281" s="86" t="s">
        <v>22</v>
      </c>
      <c r="I281" s="87">
        <f ca="1">INDEX(rngFuelPricesDeterministic,MATCH($C281,'Commodity inputs and calcs'!$N$33:$N$100,0),MATCH($A281,'Commodity inputs and calcs'!$O$32:$S$32,0))+'Fuel adder inputs and calcs'!Q278</f>
        <v>8.9464875518950677</v>
      </c>
      <c r="J281" s="87"/>
      <c r="K281" s="86" t="s">
        <v>23</v>
      </c>
      <c r="L281" s="88">
        <v>1</v>
      </c>
      <c r="M281" s="137">
        <f>INDEX('Fixed inputs'!$G$8:$G$75,MATCH(C281,'Fixed inputs'!$D$8:$D$75,0))</f>
        <v>48761</v>
      </c>
      <c r="N281" s="137"/>
      <c r="O281" s="86" t="s">
        <v>24</v>
      </c>
      <c r="P281" s="86" t="s">
        <v>113</v>
      </c>
      <c r="Q281" s="86"/>
      <c r="R281" s="89" t="str">
        <f t="shared" si="31"/>
        <v>2024 Validation</v>
      </c>
      <c r="T281" s="95" t="s">
        <v>57</v>
      </c>
      <c r="U281" s="86" t="s">
        <v>83</v>
      </c>
      <c r="V281" s="86" t="s">
        <v>84</v>
      </c>
      <c r="W281" s="87">
        <f>INDEX(rngCarbonTaxDeterministic,MATCH($C281,'Commodity inputs and calcs'!$U$33:$U$100,0),MATCH($T281,'Commodity inputs and calcs'!$W$32:$Y$32,0))</f>
        <v>0.1</v>
      </c>
      <c r="X281" s="87"/>
      <c r="Y281" s="86" t="s">
        <v>82</v>
      </c>
      <c r="Z281" s="88">
        <v>16</v>
      </c>
      <c r="AA281" s="137">
        <f t="shared" si="35"/>
        <v>48761</v>
      </c>
      <c r="AB281" s="137"/>
      <c r="AC281" s="86" t="s">
        <v>24</v>
      </c>
      <c r="AD281" s="86" t="s">
        <v>113</v>
      </c>
      <c r="AE281" s="86"/>
      <c r="AF281" s="89" t="str">
        <f t="shared" si="32"/>
        <v>2024 Validation</v>
      </c>
    </row>
    <row r="282" spans="1:32" x14ac:dyDescent="0.6">
      <c r="A282" s="82" t="str">
        <f>'Fuel adder inputs and calcs'!C279</f>
        <v>Gas</v>
      </c>
      <c r="B282" s="82" t="str">
        <f>'Fuel adder inputs and calcs'!D279</f>
        <v>NI</v>
      </c>
      <c r="C282" s="82" t="str">
        <f>'Fuel adder inputs and calcs'!E279&amp;'Fuel adder inputs and calcs'!F279</f>
        <v>2033Q4</v>
      </c>
      <c r="D282" s="82" t="str">
        <f>B282&amp;IF(B282="",""," ")&amp;INDEX('Fixed inputs'!$D$93:$D$97,MATCH(A282,rngFuels,0))</f>
        <v>NI Gas</v>
      </c>
      <c r="E282" s="59"/>
      <c r="F282" s="129"/>
      <c r="G282" s="86" t="str">
        <f t="shared" si="30"/>
        <v>NI Gas</v>
      </c>
      <c r="H282" s="86" t="s">
        <v>22</v>
      </c>
      <c r="I282" s="87">
        <f ca="1">INDEX(rngFuelPricesDeterministic,MATCH($C282,'Commodity inputs and calcs'!$N$33:$N$100,0),MATCH($A282,'Commodity inputs and calcs'!$O$32:$S$32,0))+'Fuel adder inputs and calcs'!Q279</f>
        <v>9.9415512611236885</v>
      </c>
      <c r="J282" s="87"/>
      <c r="K282" s="86" t="s">
        <v>23</v>
      </c>
      <c r="L282" s="88">
        <v>1</v>
      </c>
      <c r="M282" s="137">
        <f>INDEX('Fixed inputs'!$G$8:$G$75,MATCH(C282,'Fixed inputs'!$D$8:$D$75,0))</f>
        <v>48853</v>
      </c>
      <c r="N282" s="137"/>
      <c r="O282" s="86" t="s">
        <v>24</v>
      </c>
      <c r="P282" s="86" t="s">
        <v>113</v>
      </c>
      <c r="Q282" s="86"/>
      <c r="R282" s="89" t="str">
        <f t="shared" si="31"/>
        <v>2024 Validation</v>
      </c>
      <c r="T282" s="95" t="s">
        <v>57</v>
      </c>
      <c r="U282" s="86" t="s">
        <v>83</v>
      </c>
      <c r="V282" s="86" t="s">
        <v>84</v>
      </c>
      <c r="W282" s="87">
        <f>INDEX(rngCarbonTaxDeterministic,MATCH($C282,'Commodity inputs and calcs'!$U$33:$U$100,0),MATCH($T282,'Commodity inputs and calcs'!$W$32:$Y$32,0))</f>
        <v>0.1</v>
      </c>
      <c r="X282" s="87"/>
      <c r="Y282" s="86" t="s">
        <v>82</v>
      </c>
      <c r="Z282" s="88">
        <v>17</v>
      </c>
      <c r="AA282" s="137">
        <f t="shared" si="35"/>
        <v>48853</v>
      </c>
      <c r="AB282" s="137"/>
      <c r="AC282" s="86" t="s">
        <v>24</v>
      </c>
      <c r="AD282" s="86" t="s">
        <v>113</v>
      </c>
      <c r="AE282" s="86"/>
      <c r="AF282" s="89" t="str">
        <f t="shared" si="32"/>
        <v>2024 Validation</v>
      </c>
    </row>
    <row r="283" spans="1:32" x14ac:dyDescent="0.6">
      <c r="A283" s="82" t="str">
        <f>'Fuel adder inputs and calcs'!C280</f>
        <v>Gas</v>
      </c>
      <c r="B283" s="82" t="str">
        <f>'Fuel adder inputs and calcs'!D280</f>
        <v>GB</v>
      </c>
      <c r="C283" s="82" t="str">
        <f>'Fuel adder inputs and calcs'!E280&amp;'Fuel adder inputs and calcs'!F280</f>
        <v>2017Q1</v>
      </c>
      <c r="D283" s="82" t="str">
        <f>B283&amp;IF(B283="",""," ")&amp;INDEX('Fixed inputs'!$D$93:$D$97,MATCH(A283,rngFuels,0))</f>
        <v>GB Gas</v>
      </c>
      <c r="E283" s="59"/>
      <c r="G283" s="86" t="str">
        <f t="shared" ref="G283:G289" si="37">D283</f>
        <v>GB Gas</v>
      </c>
      <c r="H283" s="86" t="s">
        <v>22</v>
      </c>
      <c r="I283" s="87">
        <f ca="1">INDEX(rngFuelPricesDeterministic,MATCH($C283,'Commodity inputs and calcs'!$N$33:$N$100,0),MATCH($A283,'Commodity inputs and calcs'!$O$32:$S$32,0))+'Fuel adder inputs and calcs'!Q280</f>
        <v>14.0827079080803</v>
      </c>
      <c r="J283" s="87"/>
      <c r="K283" s="86" t="s">
        <v>23</v>
      </c>
      <c r="L283" s="88">
        <v>1</v>
      </c>
      <c r="M283" s="137">
        <f>INDEX('Fixed inputs'!$G$8:$G$75,MATCH(C283,'Fixed inputs'!$D$8:$D$75,0))</f>
        <v>42736</v>
      </c>
      <c r="N283" s="137"/>
      <c r="O283" s="86" t="s">
        <v>24</v>
      </c>
      <c r="P283" s="86" t="s">
        <v>113</v>
      </c>
      <c r="Q283" s="86"/>
      <c r="R283" s="89" t="str">
        <f t="shared" si="2"/>
        <v>2024 Validation</v>
      </c>
    </row>
    <row r="284" spans="1:32" x14ac:dyDescent="0.6">
      <c r="A284" s="82" t="str">
        <f>'Fuel adder inputs and calcs'!C281</f>
        <v>Gas</v>
      </c>
      <c r="B284" s="82" t="str">
        <f>'Fuel adder inputs and calcs'!D281</f>
        <v>GB</v>
      </c>
      <c r="C284" s="82" t="str">
        <f>'Fuel adder inputs and calcs'!E281&amp;'Fuel adder inputs and calcs'!F281</f>
        <v>2017Q2</v>
      </c>
      <c r="D284" s="82" t="str">
        <f>B284&amp;IF(B284="",""," ")&amp;INDEX('Fixed inputs'!$D$93:$D$97,MATCH(A284,rngFuels,0))</f>
        <v>GB Gas</v>
      </c>
      <c r="E284" s="59"/>
      <c r="G284" s="86" t="str">
        <f t="shared" si="37"/>
        <v>GB Gas</v>
      </c>
      <c r="H284" s="86" t="s">
        <v>22</v>
      </c>
      <c r="I284" s="87">
        <f ca="1">INDEX(rngFuelPricesDeterministic,MATCH($C284,'Commodity inputs and calcs'!$N$33:$N$100,0),MATCH($A284,'Commodity inputs and calcs'!$O$32:$S$32,0))+'Fuel adder inputs and calcs'!Q281</f>
        <v>8.5191437430113961</v>
      </c>
      <c r="J284" s="87"/>
      <c r="K284" s="86" t="s">
        <v>23</v>
      </c>
      <c r="L284" s="88">
        <v>1</v>
      </c>
      <c r="M284" s="137">
        <f>INDEX('Fixed inputs'!$G$8:$G$75,MATCH(C284,'Fixed inputs'!$D$8:$D$75,0))</f>
        <v>42826</v>
      </c>
      <c r="N284" s="137"/>
      <c r="O284" s="86" t="s">
        <v>24</v>
      </c>
      <c r="P284" s="86" t="s">
        <v>113</v>
      </c>
      <c r="Q284" s="86"/>
      <c r="R284" s="89" t="str">
        <f t="shared" si="2"/>
        <v>2024 Validation</v>
      </c>
    </row>
    <row r="285" spans="1:32" x14ac:dyDescent="0.6">
      <c r="A285" s="82" t="str">
        <f>'Fuel adder inputs and calcs'!C282</f>
        <v>Gas</v>
      </c>
      <c r="B285" s="82" t="str">
        <f>'Fuel adder inputs and calcs'!D282</f>
        <v>GB</v>
      </c>
      <c r="C285" s="82" t="str">
        <f>'Fuel adder inputs and calcs'!E282&amp;'Fuel adder inputs and calcs'!F282</f>
        <v>2017Q3</v>
      </c>
      <c r="D285" s="82" t="str">
        <f>B285&amp;IF(B285="",""," ")&amp;INDEX('Fixed inputs'!$D$93:$D$97,MATCH(A285,rngFuels,0))</f>
        <v>GB Gas</v>
      </c>
      <c r="E285" s="59"/>
      <c r="G285" s="86" t="str">
        <f t="shared" si="37"/>
        <v>GB Gas</v>
      </c>
      <c r="H285" s="86" t="s">
        <v>22</v>
      </c>
      <c r="I285" s="87">
        <f ca="1">INDEX(rngFuelPricesDeterministic,MATCH($C285,'Commodity inputs and calcs'!$N$33:$N$100,0),MATCH($A285,'Commodity inputs and calcs'!$O$32:$S$32,0))+'Fuel adder inputs and calcs'!Q282</f>
        <v>8.24027067517018</v>
      </c>
      <c r="J285" s="87"/>
      <c r="K285" s="86" t="s">
        <v>23</v>
      </c>
      <c r="L285" s="88">
        <v>1</v>
      </c>
      <c r="M285" s="137">
        <f>INDEX('Fixed inputs'!$G$8:$G$75,MATCH(C285,'Fixed inputs'!$D$8:$D$75,0))</f>
        <v>42917</v>
      </c>
      <c r="N285" s="137"/>
      <c r="O285" s="86" t="s">
        <v>24</v>
      </c>
      <c r="P285" s="86" t="s">
        <v>113</v>
      </c>
      <c r="Q285" s="86"/>
      <c r="R285" s="89" t="str">
        <f t="shared" si="2"/>
        <v>2024 Validation</v>
      </c>
    </row>
    <row r="286" spans="1:32" x14ac:dyDescent="0.6">
      <c r="A286" s="82" t="str">
        <f>'Fuel adder inputs and calcs'!C283</f>
        <v>Gas</v>
      </c>
      <c r="B286" s="82" t="str">
        <f>'Fuel adder inputs and calcs'!D283</f>
        <v>GB</v>
      </c>
      <c r="C286" s="82" t="str">
        <f>'Fuel adder inputs and calcs'!E283&amp;'Fuel adder inputs and calcs'!F283</f>
        <v>2017Q4</v>
      </c>
      <c r="D286" s="82" t="str">
        <f>B286&amp;IF(B286="",""," ")&amp;INDEX('Fixed inputs'!$D$93:$D$97,MATCH(A286,rngFuels,0))</f>
        <v>GB Gas</v>
      </c>
      <c r="E286" s="59"/>
      <c r="G286" s="86" t="str">
        <f t="shared" si="37"/>
        <v>GB Gas</v>
      </c>
      <c r="H286" s="86" t="s">
        <v>22</v>
      </c>
      <c r="I286" s="87">
        <f ca="1">INDEX(rngFuelPricesDeterministic,MATCH($C286,'Commodity inputs and calcs'!$N$33:$N$100,0),MATCH($A286,'Commodity inputs and calcs'!$O$32:$S$32,0))+'Fuel adder inputs and calcs'!Q283</f>
        <v>9.2353343843988007</v>
      </c>
      <c r="J286" s="87"/>
      <c r="K286" s="86" t="s">
        <v>23</v>
      </c>
      <c r="L286" s="88">
        <v>1</v>
      </c>
      <c r="M286" s="137">
        <f>INDEX('Fixed inputs'!$G$8:$G$75,MATCH(C286,'Fixed inputs'!$D$8:$D$75,0))</f>
        <v>43009</v>
      </c>
      <c r="N286" s="137"/>
      <c r="O286" s="86" t="s">
        <v>24</v>
      </c>
      <c r="P286" s="86" t="s">
        <v>113</v>
      </c>
      <c r="Q286" s="86"/>
      <c r="R286" s="89" t="str">
        <f t="shared" si="2"/>
        <v>2024 Validation</v>
      </c>
    </row>
    <row r="287" spans="1:32" x14ac:dyDescent="0.6">
      <c r="A287" s="82" t="str">
        <f>'Fuel adder inputs and calcs'!C284</f>
        <v>Gas</v>
      </c>
      <c r="B287" s="82" t="str">
        <f>'Fuel adder inputs and calcs'!D284</f>
        <v>GB</v>
      </c>
      <c r="C287" s="82" t="str">
        <f>'Fuel adder inputs and calcs'!E284&amp;'Fuel adder inputs and calcs'!F284</f>
        <v>2018Q1</v>
      </c>
      <c r="D287" s="82" t="str">
        <f>B287&amp;IF(B287="",""," ")&amp;INDEX('Fixed inputs'!$D$93:$D$97,MATCH(A287,rngFuels,0))</f>
        <v>GB Gas</v>
      </c>
      <c r="E287" s="59"/>
      <c r="G287" s="86" t="str">
        <f t="shared" si="37"/>
        <v>GB Gas</v>
      </c>
      <c r="H287" s="86" t="s">
        <v>22</v>
      </c>
      <c r="I287" s="87">
        <f ca="1">INDEX(rngFuelPricesDeterministic,MATCH($C287,'Commodity inputs and calcs'!$N$33:$N$100,0),MATCH($A287,'Commodity inputs and calcs'!$O$32:$S$32,0))+'Fuel adder inputs and calcs'!Q284</f>
        <v>14.0827079080803</v>
      </c>
      <c r="J287" s="87"/>
      <c r="K287" s="86" t="s">
        <v>23</v>
      </c>
      <c r="L287" s="88">
        <v>1</v>
      </c>
      <c r="M287" s="137">
        <f>INDEX('Fixed inputs'!$G$8:$G$75,MATCH(C287,'Fixed inputs'!$D$8:$D$75,0))</f>
        <v>43101</v>
      </c>
      <c r="N287" s="137"/>
      <c r="O287" s="86" t="s">
        <v>24</v>
      </c>
      <c r="P287" s="86" t="s">
        <v>113</v>
      </c>
      <c r="Q287" s="86"/>
      <c r="R287" s="89" t="str">
        <f t="shared" si="2"/>
        <v>2024 Validation</v>
      </c>
    </row>
    <row r="288" spans="1:32" x14ac:dyDescent="0.6">
      <c r="A288" s="82" t="str">
        <f>'Fuel adder inputs and calcs'!C285</f>
        <v>Gas</v>
      </c>
      <c r="B288" s="82" t="str">
        <f>'Fuel adder inputs and calcs'!D285</f>
        <v>GB</v>
      </c>
      <c r="C288" s="82" t="str">
        <f>'Fuel adder inputs and calcs'!E285&amp;'Fuel adder inputs and calcs'!F285</f>
        <v>2018Q2</v>
      </c>
      <c r="D288" s="82" t="str">
        <f>B288&amp;IF(B288="",""," ")&amp;INDEX('Fixed inputs'!$D$93:$D$97,MATCH(A288,rngFuels,0))</f>
        <v>GB Gas</v>
      </c>
      <c r="E288" s="59"/>
      <c r="G288" s="86" t="str">
        <f t="shared" si="37"/>
        <v>GB Gas</v>
      </c>
      <c r="H288" s="86" t="s">
        <v>22</v>
      </c>
      <c r="I288" s="87">
        <f ca="1">INDEX(rngFuelPricesDeterministic,MATCH($C288,'Commodity inputs and calcs'!$N$33:$N$100,0),MATCH($A288,'Commodity inputs and calcs'!$O$32:$S$32,0))+'Fuel adder inputs and calcs'!Q285</f>
        <v>8.5191437430113961</v>
      </c>
      <c r="J288" s="87"/>
      <c r="K288" s="86" t="s">
        <v>23</v>
      </c>
      <c r="L288" s="88">
        <v>1</v>
      </c>
      <c r="M288" s="137">
        <f>INDEX('Fixed inputs'!$G$8:$G$75,MATCH(C288,'Fixed inputs'!$D$8:$D$75,0))</f>
        <v>43191</v>
      </c>
      <c r="N288" s="137"/>
      <c r="O288" s="86" t="s">
        <v>24</v>
      </c>
      <c r="P288" s="86" t="s">
        <v>113</v>
      </c>
      <c r="Q288" s="86"/>
      <c r="R288" s="89" t="str">
        <f t="shared" si="2"/>
        <v>2024 Validation</v>
      </c>
    </row>
    <row r="289" spans="1:18" x14ac:dyDescent="0.6">
      <c r="A289" s="82" t="str">
        <f>'Fuel adder inputs and calcs'!C286</f>
        <v>Gas</v>
      </c>
      <c r="B289" s="82" t="str">
        <f>'Fuel adder inputs and calcs'!D286</f>
        <v>GB</v>
      </c>
      <c r="C289" s="82" t="str">
        <f>'Fuel adder inputs and calcs'!E286&amp;'Fuel adder inputs and calcs'!F286</f>
        <v>2018Q3</v>
      </c>
      <c r="D289" s="82" t="str">
        <f>B289&amp;IF(B289="",""," ")&amp;INDEX('Fixed inputs'!$D$93:$D$97,MATCH(A289,rngFuels,0))</f>
        <v>GB Gas</v>
      </c>
      <c r="E289" s="59"/>
      <c r="G289" s="86" t="str">
        <f t="shared" si="37"/>
        <v>GB Gas</v>
      </c>
      <c r="H289" s="86" t="s">
        <v>22</v>
      </c>
      <c r="I289" s="87">
        <f ca="1">INDEX(rngFuelPricesDeterministic,MATCH($C289,'Commodity inputs and calcs'!$N$33:$N$100,0),MATCH($A289,'Commodity inputs and calcs'!$O$32:$S$32,0))+'Fuel adder inputs and calcs'!Q286</f>
        <v>8.24027067517018</v>
      </c>
      <c r="J289" s="87"/>
      <c r="K289" s="86" t="s">
        <v>23</v>
      </c>
      <c r="L289" s="88">
        <v>1</v>
      </c>
      <c r="M289" s="137">
        <f>INDEX('Fixed inputs'!$G$8:$G$75,MATCH(C289,'Fixed inputs'!$D$8:$D$75,0))</f>
        <v>43282</v>
      </c>
      <c r="N289" s="137"/>
      <c r="O289" s="86" t="s">
        <v>24</v>
      </c>
      <c r="P289" s="86" t="s">
        <v>113</v>
      </c>
      <c r="Q289" s="86"/>
      <c r="R289" s="89" t="str">
        <f t="shared" si="2"/>
        <v>2024 Validation</v>
      </c>
    </row>
    <row r="290" spans="1:18" x14ac:dyDescent="0.6">
      <c r="A290" s="82" t="str">
        <f>'Fuel adder inputs and calcs'!C287</f>
        <v>Gas</v>
      </c>
      <c r="B290" s="82" t="str">
        <f>'Fuel adder inputs and calcs'!D287</f>
        <v>GB</v>
      </c>
      <c r="C290" s="82" t="str">
        <f>'Fuel adder inputs and calcs'!E287&amp;'Fuel adder inputs and calcs'!F287</f>
        <v>2018Q4</v>
      </c>
      <c r="D290" s="82" t="str">
        <f>B290&amp;IF(B290="",""," ")&amp;INDEX('Fixed inputs'!$D$93:$D$97,MATCH(A290,rngFuels,0))</f>
        <v>GB Gas</v>
      </c>
      <c r="E290" s="59"/>
      <c r="G290" s="86" t="str">
        <f t="shared" ref="G290:G310" si="38">D290</f>
        <v>GB Gas</v>
      </c>
      <c r="H290" s="86" t="s">
        <v>22</v>
      </c>
      <c r="I290" s="87">
        <f ca="1">INDEX(rngFuelPricesDeterministic,MATCH($C290,'Commodity inputs and calcs'!$N$33:$N$100,0),MATCH($A290,'Commodity inputs and calcs'!$O$32:$S$32,0))+'Fuel adder inputs and calcs'!Q287</f>
        <v>9.2353343843988007</v>
      </c>
      <c r="J290" s="87"/>
      <c r="K290" s="86" t="s">
        <v>23</v>
      </c>
      <c r="L290" s="88">
        <v>1</v>
      </c>
      <c r="M290" s="137">
        <f>INDEX('Fixed inputs'!$G$8:$G$75,MATCH(C290,'Fixed inputs'!$D$8:$D$75,0))</f>
        <v>43374</v>
      </c>
      <c r="N290" s="137"/>
      <c r="O290" s="86" t="s">
        <v>24</v>
      </c>
      <c r="P290" s="86" t="s">
        <v>113</v>
      </c>
      <c r="Q290" s="86"/>
      <c r="R290" s="89" t="str">
        <f t="shared" si="2"/>
        <v>2024 Validation</v>
      </c>
    </row>
    <row r="291" spans="1:18" x14ac:dyDescent="0.6">
      <c r="A291" s="82" t="str">
        <f>'Fuel adder inputs and calcs'!C288</f>
        <v>Gas</v>
      </c>
      <c r="B291" s="82" t="str">
        <f>'Fuel adder inputs and calcs'!D288</f>
        <v>GB</v>
      </c>
      <c r="C291" s="82" t="str">
        <f>'Fuel adder inputs and calcs'!E288&amp;'Fuel adder inputs and calcs'!F288</f>
        <v>2019Q1</v>
      </c>
      <c r="D291" s="82" t="str">
        <f>B291&amp;IF(B291="",""," ")&amp;INDEX('Fixed inputs'!$D$93:$D$97,MATCH(A291,rngFuels,0))</f>
        <v>GB Gas</v>
      </c>
      <c r="E291" s="59"/>
      <c r="G291" s="86" t="str">
        <f t="shared" si="38"/>
        <v>GB Gas</v>
      </c>
      <c r="H291" s="86" t="s">
        <v>22</v>
      </c>
      <c r="I291" s="87">
        <f ca="1">INDEX(rngFuelPricesDeterministic,MATCH($C291,'Commodity inputs and calcs'!$N$33:$N$100,0),MATCH($A291,'Commodity inputs and calcs'!$O$32:$S$32,0))+'Fuel adder inputs and calcs'!Q288</f>
        <v>14.0827079080803</v>
      </c>
      <c r="J291" s="87"/>
      <c r="K291" s="86" t="s">
        <v>23</v>
      </c>
      <c r="L291" s="88">
        <v>1</v>
      </c>
      <c r="M291" s="137">
        <f>INDEX('Fixed inputs'!$G$8:$G$75,MATCH(C291,'Fixed inputs'!$D$8:$D$75,0))</f>
        <v>43466</v>
      </c>
      <c r="N291" s="137"/>
      <c r="O291" s="86" t="s">
        <v>24</v>
      </c>
      <c r="P291" s="86" t="s">
        <v>113</v>
      </c>
      <c r="Q291" s="86"/>
      <c r="R291" s="89" t="str">
        <f t="shared" si="2"/>
        <v>2024 Validation</v>
      </c>
    </row>
    <row r="292" spans="1:18" x14ac:dyDescent="0.6">
      <c r="A292" s="82" t="str">
        <f>'Fuel adder inputs and calcs'!C289</f>
        <v>Gas</v>
      </c>
      <c r="B292" s="82" t="str">
        <f>'Fuel adder inputs and calcs'!D289</f>
        <v>GB</v>
      </c>
      <c r="C292" s="82" t="str">
        <f>'Fuel adder inputs and calcs'!E289&amp;'Fuel adder inputs and calcs'!F289</f>
        <v>2019Q2</v>
      </c>
      <c r="D292" s="82" t="str">
        <f>B292&amp;IF(B292="",""," ")&amp;INDEX('Fixed inputs'!$D$93:$D$97,MATCH(A292,rngFuels,0))</f>
        <v>GB Gas</v>
      </c>
      <c r="E292" s="59"/>
      <c r="G292" s="86" t="str">
        <f t="shared" si="38"/>
        <v>GB Gas</v>
      </c>
      <c r="H292" s="86" t="s">
        <v>22</v>
      </c>
      <c r="I292" s="87">
        <f ca="1">INDEX(rngFuelPricesDeterministic,MATCH($C292,'Commodity inputs and calcs'!$N$33:$N$100,0),MATCH($A292,'Commodity inputs and calcs'!$O$32:$S$32,0))+'Fuel adder inputs and calcs'!Q289</f>
        <v>8.5191437430113961</v>
      </c>
      <c r="J292" s="87"/>
      <c r="K292" s="86" t="s">
        <v>23</v>
      </c>
      <c r="L292" s="88">
        <v>1</v>
      </c>
      <c r="M292" s="137">
        <f>INDEX('Fixed inputs'!$G$8:$G$75,MATCH(C292,'Fixed inputs'!$D$8:$D$75,0))</f>
        <v>43556</v>
      </c>
      <c r="N292" s="137"/>
      <c r="O292" s="86" t="s">
        <v>24</v>
      </c>
      <c r="P292" s="86" t="s">
        <v>113</v>
      </c>
      <c r="Q292" s="86"/>
      <c r="R292" s="89" t="str">
        <f t="shared" si="2"/>
        <v>2024 Validation</v>
      </c>
    </row>
    <row r="293" spans="1:18" x14ac:dyDescent="0.6">
      <c r="A293" s="82" t="str">
        <f>'Fuel adder inputs and calcs'!C290</f>
        <v>Gas</v>
      </c>
      <c r="B293" s="82" t="str">
        <f>'Fuel adder inputs and calcs'!D290</f>
        <v>GB</v>
      </c>
      <c r="C293" s="82" t="str">
        <f>'Fuel adder inputs and calcs'!E290&amp;'Fuel adder inputs and calcs'!F290</f>
        <v>2019Q3</v>
      </c>
      <c r="D293" s="82" t="str">
        <f>B293&amp;IF(B293="",""," ")&amp;INDEX('Fixed inputs'!$D$93:$D$97,MATCH(A293,rngFuels,0))</f>
        <v>GB Gas</v>
      </c>
      <c r="E293" s="59"/>
      <c r="G293" s="86" t="str">
        <f t="shared" si="38"/>
        <v>GB Gas</v>
      </c>
      <c r="H293" s="86" t="s">
        <v>22</v>
      </c>
      <c r="I293" s="87">
        <f ca="1">INDEX(rngFuelPricesDeterministic,MATCH($C293,'Commodity inputs and calcs'!$N$33:$N$100,0),MATCH($A293,'Commodity inputs and calcs'!$O$32:$S$32,0))+'Fuel adder inputs and calcs'!Q290</f>
        <v>8.24027067517018</v>
      </c>
      <c r="J293" s="87"/>
      <c r="K293" s="86" t="s">
        <v>23</v>
      </c>
      <c r="L293" s="88">
        <v>1</v>
      </c>
      <c r="M293" s="137">
        <f>INDEX('Fixed inputs'!$G$8:$G$75,MATCH(C293,'Fixed inputs'!$D$8:$D$75,0))</f>
        <v>43647</v>
      </c>
      <c r="N293" s="137"/>
      <c r="O293" s="86" t="s">
        <v>24</v>
      </c>
      <c r="P293" s="86" t="s">
        <v>113</v>
      </c>
      <c r="Q293" s="86"/>
      <c r="R293" s="89" t="str">
        <f t="shared" si="2"/>
        <v>2024 Validation</v>
      </c>
    </row>
    <row r="294" spans="1:18" x14ac:dyDescent="0.6">
      <c r="A294" s="82" t="str">
        <f>'Fuel adder inputs and calcs'!C291</f>
        <v>Gas</v>
      </c>
      <c r="B294" s="82" t="str">
        <f>'Fuel adder inputs and calcs'!D291</f>
        <v>GB</v>
      </c>
      <c r="C294" s="82" t="str">
        <f>'Fuel adder inputs and calcs'!E291&amp;'Fuel adder inputs and calcs'!F291</f>
        <v>2019Q4</v>
      </c>
      <c r="D294" s="82" t="str">
        <f>B294&amp;IF(B294="",""," ")&amp;INDEX('Fixed inputs'!$D$93:$D$97,MATCH(A294,rngFuels,0))</f>
        <v>GB Gas</v>
      </c>
      <c r="E294" s="59"/>
      <c r="G294" s="86" t="str">
        <f t="shared" si="38"/>
        <v>GB Gas</v>
      </c>
      <c r="H294" s="86" t="s">
        <v>22</v>
      </c>
      <c r="I294" s="87">
        <f ca="1">INDEX(rngFuelPricesDeterministic,MATCH($C294,'Commodity inputs and calcs'!$N$33:$N$100,0),MATCH($A294,'Commodity inputs and calcs'!$O$32:$S$32,0))+'Fuel adder inputs and calcs'!Q291</f>
        <v>9.2353343843988007</v>
      </c>
      <c r="J294" s="87"/>
      <c r="K294" s="86" t="s">
        <v>23</v>
      </c>
      <c r="L294" s="88">
        <v>1</v>
      </c>
      <c r="M294" s="137">
        <f>INDEX('Fixed inputs'!$G$8:$G$75,MATCH(C294,'Fixed inputs'!$D$8:$D$75,0))</f>
        <v>43739</v>
      </c>
      <c r="N294" s="137"/>
      <c r="O294" s="86" t="s">
        <v>24</v>
      </c>
      <c r="P294" s="86" t="s">
        <v>113</v>
      </c>
      <c r="Q294" s="86"/>
      <c r="R294" s="89" t="str">
        <f t="shared" si="2"/>
        <v>2024 Validation</v>
      </c>
    </row>
    <row r="295" spans="1:18" x14ac:dyDescent="0.6">
      <c r="A295" s="82" t="str">
        <f>'Fuel adder inputs and calcs'!C292</f>
        <v>Gas</v>
      </c>
      <c r="B295" s="82" t="str">
        <f>'Fuel adder inputs and calcs'!D292</f>
        <v>GB</v>
      </c>
      <c r="C295" s="82" t="str">
        <f>'Fuel adder inputs and calcs'!E292&amp;'Fuel adder inputs and calcs'!F292</f>
        <v>2020Q1</v>
      </c>
      <c r="D295" s="82" t="str">
        <f>B295&amp;IF(B295="",""," ")&amp;INDEX('Fixed inputs'!$D$93:$D$97,MATCH(A295,rngFuels,0))</f>
        <v>GB Gas</v>
      </c>
      <c r="E295" s="59"/>
      <c r="G295" s="86" t="str">
        <f t="shared" si="38"/>
        <v>GB Gas</v>
      </c>
      <c r="H295" s="86" t="s">
        <v>22</v>
      </c>
      <c r="I295" s="87">
        <f ca="1">INDEX(rngFuelPricesDeterministic,MATCH($C295,'Commodity inputs and calcs'!$N$33:$N$100,0),MATCH($A295,'Commodity inputs and calcs'!$O$32:$S$32,0))+'Fuel adder inputs and calcs'!Q292</f>
        <v>14.0827079080803</v>
      </c>
      <c r="J295" s="87"/>
      <c r="K295" s="86" t="s">
        <v>23</v>
      </c>
      <c r="L295" s="88">
        <v>1</v>
      </c>
      <c r="M295" s="137">
        <f>INDEX('Fixed inputs'!$G$8:$G$75,MATCH(C295,'Fixed inputs'!$D$8:$D$75,0))</f>
        <v>43831</v>
      </c>
      <c r="N295" s="137"/>
      <c r="O295" s="86" t="s">
        <v>24</v>
      </c>
      <c r="P295" s="86" t="s">
        <v>113</v>
      </c>
      <c r="Q295" s="86"/>
      <c r="R295" s="89" t="str">
        <f t="shared" si="2"/>
        <v>2024 Validation</v>
      </c>
    </row>
    <row r="296" spans="1:18" x14ac:dyDescent="0.6">
      <c r="A296" s="82" t="str">
        <f>'Fuel adder inputs and calcs'!C293</f>
        <v>Gas</v>
      </c>
      <c r="B296" s="82" t="str">
        <f>'Fuel adder inputs and calcs'!D293</f>
        <v>GB</v>
      </c>
      <c r="C296" s="82" t="str">
        <f>'Fuel adder inputs and calcs'!E293&amp;'Fuel adder inputs and calcs'!F293</f>
        <v>2020Q2</v>
      </c>
      <c r="D296" s="82" t="str">
        <f>B296&amp;IF(B296="",""," ")&amp;INDEX('Fixed inputs'!$D$93:$D$97,MATCH(A296,rngFuels,0))</f>
        <v>GB Gas</v>
      </c>
      <c r="E296" s="59"/>
      <c r="G296" s="86" t="str">
        <f t="shared" si="38"/>
        <v>GB Gas</v>
      </c>
      <c r="H296" s="86" t="s">
        <v>22</v>
      </c>
      <c r="I296" s="87">
        <f ca="1">INDEX(rngFuelPricesDeterministic,MATCH($C296,'Commodity inputs and calcs'!$N$33:$N$100,0),MATCH($A296,'Commodity inputs and calcs'!$O$32:$S$32,0))+'Fuel adder inputs and calcs'!Q293</f>
        <v>8.5191437430113961</v>
      </c>
      <c r="J296" s="87"/>
      <c r="K296" s="86" t="s">
        <v>23</v>
      </c>
      <c r="L296" s="88">
        <v>1</v>
      </c>
      <c r="M296" s="137">
        <f>INDEX('Fixed inputs'!$G$8:$G$75,MATCH(C296,'Fixed inputs'!$D$8:$D$75,0))</f>
        <v>43922</v>
      </c>
      <c r="N296" s="137"/>
      <c r="O296" s="86" t="s">
        <v>24</v>
      </c>
      <c r="P296" s="86" t="s">
        <v>113</v>
      </c>
      <c r="Q296" s="86"/>
      <c r="R296" s="89" t="str">
        <f t="shared" si="2"/>
        <v>2024 Validation</v>
      </c>
    </row>
    <row r="297" spans="1:18" x14ac:dyDescent="0.6">
      <c r="A297" s="82" t="str">
        <f>'Fuel adder inputs and calcs'!C294</f>
        <v>Gas</v>
      </c>
      <c r="B297" s="82" t="str">
        <f>'Fuel adder inputs and calcs'!D294</f>
        <v>GB</v>
      </c>
      <c r="C297" s="82" t="str">
        <f>'Fuel adder inputs and calcs'!E294&amp;'Fuel adder inputs and calcs'!F294</f>
        <v>2020Q3</v>
      </c>
      <c r="D297" s="82" t="str">
        <f>B297&amp;IF(B297="",""," ")&amp;INDEX('Fixed inputs'!$D$93:$D$97,MATCH(A297,rngFuels,0))</f>
        <v>GB Gas</v>
      </c>
      <c r="E297" s="59"/>
      <c r="G297" s="86" t="str">
        <f t="shared" si="38"/>
        <v>GB Gas</v>
      </c>
      <c r="H297" s="86" t="s">
        <v>22</v>
      </c>
      <c r="I297" s="87">
        <f ca="1">INDEX(rngFuelPricesDeterministic,MATCH($C297,'Commodity inputs and calcs'!$N$33:$N$100,0),MATCH($A297,'Commodity inputs and calcs'!$O$32:$S$32,0))+'Fuel adder inputs and calcs'!Q294</f>
        <v>8.24027067517018</v>
      </c>
      <c r="J297" s="87"/>
      <c r="K297" s="86" t="s">
        <v>23</v>
      </c>
      <c r="L297" s="88">
        <v>1</v>
      </c>
      <c r="M297" s="137">
        <f>INDEX('Fixed inputs'!$G$8:$G$75,MATCH(C297,'Fixed inputs'!$D$8:$D$75,0))</f>
        <v>44013</v>
      </c>
      <c r="N297" s="137"/>
      <c r="O297" s="86" t="s">
        <v>24</v>
      </c>
      <c r="P297" s="86" t="s">
        <v>113</v>
      </c>
      <c r="Q297" s="86"/>
      <c r="R297" s="89" t="str">
        <f t="shared" si="2"/>
        <v>2024 Validation</v>
      </c>
    </row>
    <row r="298" spans="1:18" x14ac:dyDescent="0.6">
      <c r="A298" s="82" t="str">
        <f>'Fuel adder inputs and calcs'!C295</f>
        <v>Gas</v>
      </c>
      <c r="B298" s="82" t="str">
        <f>'Fuel adder inputs and calcs'!D295</f>
        <v>GB</v>
      </c>
      <c r="C298" s="82" t="str">
        <f>'Fuel adder inputs and calcs'!E295&amp;'Fuel adder inputs and calcs'!F295</f>
        <v>2020Q4</v>
      </c>
      <c r="D298" s="82" t="str">
        <f>B298&amp;IF(B298="",""," ")&amp;INDEX('Fixed inputs'!$D$93:$D$97,MATCH(A298,rngFuels,0))</f>
        <v>GB Gas</v>
      </c>
      <c r="E298" s="59"/>
      <c r="G298" s="86" t="str">
        <f t="shared" si="38"/>
        <v>GB Gas</v>
      </c>
      <c r="H298" s="86" t="s">
        <v>22</v>
      </c>
      <c r="I298" s="87">
        <f ca="1">INDEX(rngFuelPricesDeterministic,MATCH($C298,'Commodity inputs and calcs'!$N$33:$N$100,0),MATCH($A298,'Commodity inputs and calcs'!$O$32:$S$32,0))+'Fuel adder inputs and calcs'!Q295</f>
        <v>9.2353343843988007</v>
      </c>
      <c r="J298" s="87"/>
      <c r="K298" s="86" t="s">
        <v>23</v>
      </c>
      <c r="L298" s="88">
        <v>1</v>
      </c>
      <c r="M298" s="137">
        <f>INDEX('Fixed inputs'!$G$8:$G$75,MATCH(C298,'Fixed inputs'!$D$8:$D$75,0))</f>
        <v>44105</v>
      </c>
      <c r="N298" s="137"/>
      <c r="O298" s="86" t="s">
        <v>24</v>
      </c>
      <c r="P298" s="86" t="s">
        <v>113</v>
      </c>
      <c r="Q298" s="86"/>
      <c r="R298" s="89" t="str">
        <f t="shared" si="2"/>
        <v>2024 Validation</v>
      </c>
    </row>
    <row r="299" spans="1:18" x14ac:dyDescent="0.6">
      <c r="A299" s="82" t="str">
        <f>'Fuel adder inputs and calcs'!C296</f>
        <v>Gas</v>
      </c>
      <c r="B299" s="82" t="str">
        <f>'Fuel adder inputs and calcs'!D296</f>
        <v>GB</v>
      </c>
      <c r="C299" s="82" t="str">
        <f>'Fuel adder inputs and calcs'!E296&amp;'Fuel adder inputs and calcs'!F296</f>
        <v>2021Q1</v>
      </c>
      <c r="D299" s="82" t="str">
        <f>B299&amp;IF(B299="",""," ")&amp;INDEX('Fixed inputs'!$D$93:$D$97,MATCH(A299,rngFuels,0))</f>
        <v>GB Gas</v>
      </c>
      <c r="E299" s="59"/>
      <c r="G299" s="86" t="str">
        <f t="shared" si="38"/>
        <v>GB Gas</v>
      </c>
      <c r="H299" s="86" t="s">
        <v>22</v>
      </c>
      <c r="I299" s="87">
        <f ca="1">INDEX(rngFuelPricesDeterministic,MATCH($C299,'Commodity inputs and calcs'!$N$33:$N$100,0),MATCH($A299,'Commodity inputs and calcs'!$O$32:$S$32,0))+'Fuel adder inputs and calcs'!Q296</f>
        <v>14.0827079080803</v>
      </c>
      <c r="J299" s="87"/>
      <c r="K299" s="86" t="s">
        <v>23</v>
      </c>
      <c r="L299" s="88">
        <v>1</v>
      </c>
      <c r="M299" s="137">
        <f>INDEX('Fixed inputs'!$G$8:$G$75,MATCH(C299,'Fixed inputs'!$D$8:$D$75,0))</f>
        <v>44197</v>
      </c>
      <c r="N299" s="137"/>
      <c r="O299" s="86" t="s">
        <v>24</v>
      </c>
      <c r="P299" s="86" t="s">
        <v>113</v>
      </c>
      <c r="Q299" s="86"/>
      <c r="R299" s="89" t="str">
        <f t="shared" si="2"/>
        <v>2024 Validation</v>
      </c>
    </row>
    <row r="300" spans="1:18" x14ac:dyDescent="0.6">
      <c r="A300" s="82" t="str">
        <f>'Fuel adder inputs and calcs'!C297</f>
        <v>Gas</v>
      </c>
      <c r="B300" s="82" t="str">
        <f>'Fuel adder inputs and calcs'!D297</f>
        <v>GB</v>
      </c>
      <c r="C300" s="82" t="str">
        <f>'Fuel adder inputs and calcs'!E297&amp;'Fuel adder inputs and calcs'!F297</f>
        <v>2021Q2</v>
      </c>
      <c r="D300" s="82" t="str">
        <f>B300&amp;IF(B300="",""," ")&amp;INDEX('Fixed inputs'!$D$93:$D$97,MATCH(A300,rngFuels,0))</f>
        <v>GB Gas</v>
      </c>
      <c r="E300" s="59"/>
      <c r="G300" s="86" t="str">
        <f t="shared" si="38"/>
        <v>GB Gas</v>
      </c>
      <c r="H300" s="86" t="s">
        <v>22</v>
      </c>
      <c r="I300" s="87">
        <f ca="1">INDEX(rngFuelPricesDeterministic,MATCH($C300,'Commodity inputs and calcs'!$N$33:$N$100,0),MATCH($A300,'Commodity inputs and calcs'!$O$32:$S$32,0))+'Fuel adder inputs and calcs'!Q297</f>
        <v>8.5191437430113961</v>
      </c>
      <c r="J300" s="87"/>
      <c r="K300" s="86" t="s">
        <v>23</v>
      </c>
      <c r="L300" s="88">
        <v>1</v>
      </c>
      <c r="M300" s="137">
        <f>INDEX('Fixed inputs'!$G$8:$G$75,MATCH(C300,'Fixed inputs'!$D$8:$D$75,0))</f>
        <v>44287</v>
      </c>
      <c r="N300" s="137"/>
      <c r="O300" s="86" t="s">
        <v>24</v>
      </c>
      <c r="P300" s="86" t="s">
        <v>113</v>
      </c>
      <c r="Q300" s="86"/>
      <c r="R300" s="89" t="str">
        <f t="shared" si="2"/>
        <v>2024 Validation</v>
      </c>
    </row>
    <row r="301" spans="1:18" x14ac:dyDescent="0.6">
      <c r="A301" s="82" t="str">
        <f>'Fuel adder inputs and calcs'!C298</f>
        <v>Gas</v>
      </c>
      <c r="B301" s="82" t="str">
        <f>'Fuel adder inputs and calcs'!D298</f>
        <v>GB</v>
      </c>
      <c r="C301" s="82" t="str">
        <f>'Fuel adder inputs and calcs'!E298&amp;'Fuel adder inputs and calcs'!F298</f>
        <v>2021Q3</v>
      </c>
      <c r="D301" s="82" t="str">
        <f>B301&amp;IF(B301="",""," ")&amp;INDEX('Fixed inputs'!$D$93:$D$97,MATCH(A301,rngFuels,0))</f>
        <v>GB Gas</v>
      </c>
      <c r="E301" s="59"/>
      <c r="G301" s="86" t="str">
        <f t="shared" si="38"/>
        <v>GB Gas</v>
      </c>
      <c r="H301" s="86" t="s">
        <v>22</v>
      </c>
      <c r="I301" s="87">
        <f ca="1">INDEX(rngFuelPricesDeterministic,MATCH($C301,'Commodity inputs and calcs'!$N$33:$N$100,0),MATCH($A301,'Commodity inputs and calcs'!$O$32:$S$32,0))+'Fuel adder inputs and calcs'!Q298</f>
        <v>8.24027067517018</v>
      </c>
      <c r="J301" s="87"/>
      <c r="K301" s="86" t="s">
        <v>23</v>
      </c>
      <c r="L301" s="88">
        <v>1</v>
      </c>
      <c r="M301" s="137">
        <f>INDEX('Fixed inputs'!$G$8:$G$75,MATCH(C301,'Fixed inputs'!$D$8:$D$75,0))</f>
        <v>44378</v>
      </c>
      <c r="N301" s="137"/>
      <c r="O301" s="86" t="s">
        <v>24</v>
      </c>
      <c r="P301" s="86" t="s">
        <v>113</v>
      </c>
      <c r="Q301" s="86"/>
      <c r="R301" s="89" t="str">
        <f t="shared" si="2"/>
        <v>2024 Validation</v>
      </c>
    </row>
    <row r="302" spans="1:18" x14ac:dyDescent="0.6">
      <c r="A302" s="82" t="str">
        <f>'Fuel adder inputs and calcs'!C299</f>
        <v>Gas</v>
      </c>
      <c r="B302" s="82" t="str">
        <f>'Fuel adder inputs and calcs'!D299</f>
        <v>GB</v>
      </c>
      <c r="C302" s="82" t="str">
        <f>'Fuel adder inputs and calcs'!E299&amp;'Fuel adder inputs and calcs'!F299</f>
        <v>2021Q4</v>
      </c>
      <c r="D302" s="82" t="str">
        <f>B302&amp;IF(B302="",""," ")&amp;INDEX('Fixed inputs'!$D$93:$D$97,MATCH(A302,rngFuels,0))</f>
        <v>GB Gas</v>
      </c>
      <c r="E302" s="59"/>
      <c r="G302" s="86" t="str">
        <f t="shared" si="38"/>
        <v>GB Gas</v>
      </c>
      <c r="H302" s="86" t="s">
        <v>22</v>
      </c>
      <c r="I302" s="87">
        <f ca="1">INDEX(rngFuelPricesDeterministic,MATCH($C302,'Commodity inputs and calcs'!$N$33:$N$100,0),MATCH($A302,'Commodity inputs and calcs'!$O$32:$S$32,0))+'Fuel adder inputs and calcs'!Q299</f>
        <v>9.2353343843988007</v>
      </c>
      <c r="J302" s="87"/>
      <c r="K302" s="86" t="s">
        <v>23</v>
      </c>
      <c r="L302" s="88">
        <v>1</v>
      </c>
      <c r="M302" s="137">
        <f>INDEX('Fixed inputs'!$G$8:$G$75,MATCH(C302,'Fixed inputs'!$D$8:$D$75,0))</f>
        <v>44470</v>
      </c>
      <c r="N302" s="137"/>
      <c r="O302" s="86" t="s">
        <v>24</v>
      </c>
      <c r="P302" s="86" t="s">
        <v>113</v>
      </c>
      <c r="Q302" s="86"/>
      <c r="R302" s="89" t="str">
        <f t="shared" si="2"/>
        <v>2024 Validation</v>
      </c>
    </row>
    <row r="303" spans="1:18" x14ac:dyDescent="0.6">
      <c r="A303" s="82" t="str">
        <f>'Fuel adder inputs and calcs'!C300</f>
        <v>Gas</v>
      </c>
      <c r="B303" s="82" t="str">
        <f>'Fuel adder inputs and calcs'!D300</f>
        <v>GB</v>
      </c>
      <c r="C303" s="82" t="str">
        <f>'Fuel adder inputs and calcs'!E300&amp;'Fuel adder inputs and calcs'!F300</f>
        <v>2022Q1</v>
      </c>
      <c r="D303" s="82" t="str">
        <f>B303&amp;IF(B303="",""," ")&amp;INDEX('Fixed inputs'!$D$93:$D$97,MATCH(A303,rngFuels,0))</f>
        <v>GB Gas</v>
      </c>
      <c r="E303" s="59"/>
      <c r="G303" s="86" t="str">
        <f t="shared" si="38"/>
        <v>GB Gas</v>
      </c>
      <c r="H303" s="86" t="s">
        <v>22</v>
      </c>
      <c r="I303" s="87">
        <f ca="1">INDEX(rngFuelPricesDeterministic,MATCH($C303,'Commodity inputs and calcs'!$N$33:$N$100,0),MATCH($A303,'Commodity inputs and calcs'!$O$32:$S$32,0))+'Fuel adder inputs and calcs'!Q300</f>
        <v>14.0827079080803</v>
      </c>
      <c r="J303" s="87"/>
      <c r="K303" s="86" t="s">
        <v>23</v>
      </c>
      <c r="L303" s="88">
        <v>1</v>
      </c>
      <c r="M303" s="137">
        <f>INDEX('Fixed inputs'!$G$8:$G$75,MATCH(C303,'Fixed inputs'!$D$8:$D$75,0))</f>
        <v>44562</v>
      </c>
      <c r="N303" s="137"/>
      <c r="O303" s="86" t="s">
        <v>24</v>
      </c>
      <c r="P303" s="86" t="s">
        <v>113</v>
      </c>
      <c r="Q303" s="86"/>
      <c r="R303" s="89" t="str">
        <f t="shared" si="2"/>
        <v>2024 Validation</v>
      </c>
    </row>
    <row r="304" spans="1:18" x14ac:dyDescent="0.6">
      <c r="A304" s="82" t="str">
        <f>'Fuel adder inputs and calcs'!C301</f>
        <v>Gas</v>
      </c>
      <c r="B304" s="82" t="str">
        <f>'Fuel adder inputs and calcs'!D301</f>
        <v>GB</v>
      </c>
      <c r="C304" s="82" t="str">
        <f>'Fuel adder inputs and calcs'!E301&amp;'Fuel adder inputs and calcs'!F301</f>
        <v>2022Q2</v>
      </c>
      <c r="D304" s="82" t="str">
        <f>B304&amp;IF(B304="",""," ")&amp;INDEX('Fixed inputs'!$D$93:$D$97,MATCH(A304,rngFuels,0))</f>
        <v>GB Gas</v>
      </c>
      <c r="E304" s="59"/>
      <c r="G304" s="86" t="str">
        <f t="shared" si="38"/>
        <v>GB Gas</v>
      </c>
      <c r="H304" s="86" t="s">
        <v>22</v>
      </c>
      <c r="I304" s="87">
        <f ca="1">INDEX(rngFuelPricesDeterministic,MATCH($C304,'Commodity inputs and calcs'!$N$33:$N$100,0),MATCH($A304,'Commodity inputs and calcs'!$O$32:$S$32,0))+'Fuel adder inputs and calcs'!Q301</f>
        <v>8.5191437430113961</v>
      </c>
      <c r="J304" s="87"/>
      <c r="K304" s="86" t="s">
        <v>23</v>
      </c>
      <c r="L304" s="88">
        <v>1</v>
      </c>
      <c r="M304" s="137">
        <f>INDEX('Fixed inputs'!$G$8:$G$75,MATCH(C304,'Fixed inputs'!$D$8:$D$75,0))</f>
        <v>44652</v>
      </c>
      <c r="N304" s="137"/>
      <c r="O304" s="86" t="s">
        <v>24</v>
      </c>
      <c r="P304" s="86" t="s">
        <v>113</v>
      </c>
      <c r="Q304" s="86"/>
      <c r="R304" s="89" t="str">
        <f t="shared" si="2"/>
        <v>2024 Validation</v>
      </c>
    </row>
    <row r="305" spans="1:18" x14ac:dyDescent="0.6">
      <c r="A305" s="82" t="str">
        <f>'Fuel adder inputs and calcs'!C302</f>
        <v>Gas</v>
      </c>
      <c r="B305" s="82" t="str">
        <f>'Fuel adder inputs and calcs'!D302</f>
        <v>GB</v>
      </c>
      <c r="C305" s="82" t="str">
        <f>'Fuel adder inputs and calcs'!E302&amp;'Fuel adder inputs and calcs'!F302</f>
        <v>2022Q3</v>
      </c>
      <c r="D305" s="82" t="str">
        <f>B305&amp;IF(B305="",""," ")&amp;INDEX('Fixed inputs'!$D$93:$D$97,MATCH(A305,rngFuels,0))</f>
        <v>GB Gas</v>
      </c>
      <c r="E305" s="59"/>
      <c r="G305" s="86" t="str">
        <f t="shared" si="38"/>
        <v>GB Gas</v>
      </c>
      <c r="H305" s="86" t="s">
        <v>22</v>
      </c>
      <c r="I305" s="87">
        <f ca="1">INDEX(rngFuelPricesDeterministic,MATCH($C305,'Commodity inputs and calcs'!$N$33:$N$100,0),MATCH($A305,'Commodity inputs and calcs'!$O$32:$S$32,0))+'Fuel adder inputs and calcs'!Q302</f>
        <v>8.24027067517018</v>
      </c>
      <c r="J305" s="87"/>
      <c r="K305" s="86" t="s">
        <v>23</v>
      </c>
      <c r="L305" s="88">
        <v>1</v>
      </c>
      <c r="M305" s="137">
        <f>INDEX('Fixed inputs'!$G$8:$G$75,MATCH(C305,'Fixed inputs'!$D$8:$D$75,0))</f>
        <v>44743</v>
      </c>
      <c r="N305" s="137"/>
      <c r="O305" s="86" t="s">
        <v>24</v>
      </c>
      <c r="P305" s="86" t="s">
        <v>113</v>
      </c>
      <c r="Q305" s="86"/>
      <c r="R305" s="89" t="str">
        <f t="shared" si="2"/>
        <v>2024 Validation</v>
      </c>
    </row>
    <row r="306" spans="1:18" x14ac:dyDescent="0.6">
      <c r="A306" s="82" t="str">
        <f>'Fuel adder inputs and calcs'!C303</f>
        <v>Gas</v>
      </c>
      <c r="B306" s="82" t="str">
        <f>'Fuel adder inputs and calcs'!D303</f>
        <v>GB</v>
      </c>
      <c r="C306" s="82" t="str">
        <f>'Fuel adder inputs and calcs'!E303&amp;'Fuel adder inputs and calcs'!F303</f>
        <v>2022Q4</v>
      </c>
      <c r="D306" s="82" t="str">
        <f>B306&amp;IF(B306="",""," ")&amp;INDEX('Fixed inputs'!$D$93:$D$97,MATCH(A306,rngFuels,0))</f>
        <v>GB Gas</v>
      </c>
      <c r="E306" s="59"/>
      <c r="G306" s="86" t="str">
        <f t="shared" si="38"/>
        <v>GB Gas</v>
      </c>
      <c r="H306" s="86" t="s">
        <v>22</v>
      </c>
      <c r="I306" s="87">
        <f ca="1">INDEX(rngFuelPricesDeterministic,MATCH($C306,'Commodity inputs and calcs'!$N$33:$N$100,0),MATCH($A306,'Commodity inputs and calcs'!$O$32:$S$32,0))+'Fuel adder inputs and calcs'!Q303</f>
        <v>9.2353343843988007</v>
      </c>
      <c r="J306" s="87"/>
      <c r="K306" s="86" t="s">
        <v>23</v>
      </c>
      <c r="L306" s="88">
        <v>1</v>
      </c>
      <c r="M306" s="137">
        <f>INDEX('Fixed inputs'!$G$8:$G$75,MATCH(C306,'Fixed inputs'!$D$8:$D$75,0))</f>
        <v>44835</v>
      </c>
      <c r="N306" s="137"/>
      <c r="O306" s="86" t="s">
        <v>24</v>
      </c>
      <c r="P306" s="86" t="s">
        <v>113</v>
      </c>
      <c r="Q306" s="86"/>
      <c r="R306" s="89" t="str">
        <f t="shared" si="2"/>
        <v>2024 Validation</v>
      </c>
    </row>
    <row r="307" spans="1:18" x14ac:dyDescent="0.6">
      <c r="A307" s="82" t="str">
        <f>'Fuel adder inputs and calcs'!C304</f>
        <v>Gas</v>
      </c>
      <c r="B307" s="82" t="str">
        <f>'Fuel adder inputs and calcs'!D304</f>
        <v>GB</v>
      </c>
      <c r="C307" s="82" t="str">
        <f>'Fuel adder inputs and calcs'!E304&amp;'Fuel adder inputs and calcs'!F304</f>
        <v>2023Q1</v>
      </c>
      <c r="D307" s="82" t="str">
        <f>B307&amp;IF(B307="",""," ")&amp;INDEX('Fixed inputs'!$D$93:$D$97,MATCH(A307,rngFuels,0))</f>
        <v>GB Gas</v>
      </c>
      <c r="E307" s="59"/>
      <c r="G307" s="86" t="str">
        <f t="shared" si="38"/>
        <v>GB Gas</v>
      </c>
      <c r="H307" s="86" t="s">
        <v>22</v>
      </c>
      <c r="I307" s="87">
        <f ca="1">INDEX(rngFuelPricesDeterministic,MATCH($C307,'Commodity inputs and calcs'!$N$33:$N$100,0),MATCH($A307,'Commodity inputs and calcs'!$O$32:$S$32,0))+'Fuel adder inputs and calcs'!Q304</f>
        <v>14.0827079080803</v>
      </c>
      <c r="J307" s="87"/>
      <c r="K307" s="86" t="s">
        <v>23</v>
      </c>
      <c r="L307" s="88">
        <v>1</v>
      </c>
      <c r="M307" s="137">
        <f>INDEX('Fixed inputs'!$G$8:$G$75,MATCH(C307,'Fixed inputs'!$D$8:$D$75,0))</f>
        <v>44927</v>
      </c>
      <c r="N307" s="137"/>
      <c r="O307" s="86" t="s">
        <v>24</v>
      </c>
      <c r="P307" s="86" t="s">
        <v>113</v>
      </c>
      <c r="Q307" s="86"/>
      <c r="R307" s="89" t="str">
        <f t="shared" si="2"/>
        <v>2024 Validation</v>
      </c>
    </row>
    <row r="308" spans="1:18" x14ac:dyDescent="0.6">
      <c r="A308" s="82" t="str">
        <f>'Fuel adder inputs and calcs'!C305</f>
        <v>Gas</v>
      </c>
      <c r="B308" s="82" t="str">
        <f>'Fuel adder inputs and calcs'!D305</f>
        <v>GB</v>
      </c>
      <c r="C308" s="82" t="str">
        <f>'Fuel adder inputs and calcs'!E305&amp;'Fuel adder inputs and calcs'!F305</f>
        <v>2023Q2</v>
      </c>
      <c r="D308" s="82" t="str">
        <f>B308&amp;IF(B308="",""," ")&amp;INDEX('Fixed inputs'!$D$93:$D$97,MATCH(A308,rngFuels,0))</f>
        <v>GB Gas</v>
      </c>
      <c r="E308" s="59"/>
      <c r="G308" s="86" t="str">
        <f t="shared" si="38"/>
        <v>GB Gas</v>
      </c>
      <c r="H308" s="86" t="s">
        <v>22</v>
      </c>
      <c r="I308" s="87">
        <f ca="1">INDEX(rngFuelPricesDeterministic,MATCH($C308,'Commodity inputs and calcs'!$N$33:$N$100,0),MATCH($A308,'Commodity inputs and calcs'!$O$32:$S$32,0))+'Fuel adder inputs and calcs'!Q305</f>
        <v>8.5191437430113961</v>
      </c>
      <c r="J308" s="87"/>
      <c r="K308" s="86" t="s">
        <v>23</v>
      </c>
      <c r="L308" s="88">
        <v>1</v>
      </c>
      <c r="M308" s="137">
        <f>INDEX('Fixed inputs'!$G$8:$G$75,MATCH(C308,'Fixed inputs'!$D$8:$D$75,0))</f>
        <v>45017</v>
      </c>
      <c r="N308" s="137"/>
      <c r="O308" s="86" t="s">
        <v>24</v>
      </c>
      <c r="P308" s="86" t="s">
        <v>113</v>
      </c>
      <c r="Q308" s="86"/>
      <c r="R308" s="89" t="str">
        <f t="shared" si="2"/>
        <v>2024 Validation</v>
      </c>
    </row>
    <row r="309" spans="1:18" x14ac:dyDescent="0.6">
      <c r="A309" s="82" t="str">
        <f>'Fuel adder inputs and calcs'!C306</f>
        <v>Gas</v>
      </c>
      <c r="B309" s="82" t="str">
        <f>'Fuel adder inputs and calcs'!D306</f>
        <v>GB</v>
      </c>
      <c r="C309" s="82" t="str">
        <f>'Fuel adder inputs and calcs'!E306&amp;'Fuel adder inputs and calcs'!F306</f>
        <v>2023Q3</v>
      </c>
      <c r="D309" s="82" t="str">
        <f>B309&amp;IF(B309="",""," ")&amp;INDEX('Fixed inputs'!$D$93:$D$97,MATCH(A309,rngFuels,0))</f>
        <v>GB Gas</v>
      </c>
      <c r="E309" s="59"/>
      <c r="G309" s="86" t="str">
        <f t="shared" si="38"/>
        <v>GB Gas</v>
      </c>
      <c r="H309" s="86" t="s">
        <v>22</v>
      </c>
      <c r="I309" s="87">
        <f ca="1">INDEX(rngFuelPricesDeterministic,MATCH($C309,'Commodity inputs and calcs'!$N$33:$N$100,0),MATCH($A309,'Commodity inputs and calcs'!$O$32:$S$32,0))+'Fuel adder inputs and calcs'!Q306</f>
        <v>8.24027067517018</v>
      </c>
      <c r="J309" s="87"/>
      <c r="K309" s="86" t="s">
        <v>23</v>
      </c>
      <c r="L309" s="88">
        <v>1</v>
      </c>
      <c r="M309" s="137">
        <f>INDEX('Fixed inputs'!$G$8:$G$75,MATCH(C309,'Fixed inputs'!$D$8:$D$75,0))</f>
        <v>45108</v>
      </c>
      <c r="N309" s="137"/>
      <c r="O309" s="86" t="s">
        <v>24</v>
      </c>
      <c r="P309" s="86" t="s">
        <v>113</v>
      </c>
      <c r="Q309" s="86"/>
      <c r="R309" s="89" t="str">
        <f t="shared" si="2"/>
        <v>2024 Validation</v>
      </c>
    </row>
    <row r="310" spans="1:18" x14ac:dyDescent="0.6">
      <c r="A310" s="82" t="str">
        <f>'Fuel adder inputs and calcs'!C307</f>
        <v>Gas</v>
      </c>
      <c r="B310" s="82" t="str">
        <f>'Fuel adder inputs and calcs'!D307</f>
        <v>GB</v>
      </c>
      <c r="C310" s="82" t="str">
        <f>'Fuel adder inputs and calcs'!E307&amp;'Fuel adder inputs and calcs'!F307</f>
        <v>2023Q4</v>
      </c>
      <c r="D310" s="82" t="str">
        <f>B310&amp;IF(B310="",""," ")&amp;INDEX('Fixed inputs'!$D$93:$D$97,MATCH(A310,rngFuels,0))</f>
        <v>GB Gas</v>
      </c>
      <c r="E310" s="59"/>
      <c r="G310" s="86" t="str">
        <f t="shared" si="38"/>
        <v>GB Gas</v>
      </c>
      <c r="H310" s="86" t="s">
        <v>22</v>
      </c>
      <c r="I310" s="87">
        <f ca="1">INDEX(rngFuelPricesDeterministic,MATCH($C310,'Commodity inputs and calcs'!$N$33:$N$100,0),MATCH($A310,'Commodity inputs and calcs'!$O$32:$S$32,0))+'Fuel adder inputs and calcs'!Q307</f>
        <v>9.2353343843988007</v>
      </c>
      <c r="J310" s="87"/>
      <c r="K310" s="86" t="s">
        <v>23</v>
      </c>
      <c r="L310" s="88">
        <v>1</v>
      </c>
      <c r="M310" s="137">
        <f>INDEX('Fixed inputs'!$G$8:$G$75,MATCH(C310,'Fixed inputs'!$D$8:$D$75,0))</f>
        <v>45200</v>
      </c>
      <c r="N310" s="137"/>
      <c r="O310" s="86" t="s">
        <v>24</v>
      </c>
      <c r="P310" s="86" t="s">
        <v>113</v>
      </c>
      <c r="Q310" s="86"/>
      <c r="R310" s="89" t="str">
        <f t="shared" si="2"/>
        <v>2024 Validation</v>
      </c>
    </row>
    <row r="311" spans="1:18" x14ac:dyDescent="0.6">
      <c r="A311" s="82" t="str">
        <f>'Fuel adder inputs and calcs'!C308</f>
        <v>Gas</v>
      </c>
      <c r="B311" s="82" t="str">
        <f>'Fuel adder inputs and calcs'!D308</f>
        <v>GB</v>
      </c>
      <c r="C311" s="82" t="str">
        <f>'Fuel adder inputs and calcs'!E308&amp;'Fuel adder inputs and calcs'!F308</f>
        <v>2024Q1</v>
      </c>
      <c r="D311" s="82" t="str">
        <f>B311&amp;IF(B311="",""," ")&amp;INDEX('Fixed inputs'!$D$93:$D$97,MATCH(A311,rngFuels,0))</f>
        <v>GB Gas</v>
      </c>
      <c r="E311" s="59"/>
      <c r="G311" s="86" t="str">
        <f t="shared" ref="G311:G350" si="39">D311</f>
        <v>GB Gas</v>
      </c>
      <c r="H311" s="86" t="s">
        <v>22</v>
      </c>
      <c r="I311" s="87">
        <f ca="1">INDEX(rngFuelPricesDeterministic,MATCH($C311,'Commodity inputs and calcs'!$N$33:$N$100,0),MATCH($A311,'Commodity inputs and calcs'!$O$32:$S$32,0))+'Fuel adder inputs and calcs'!Q308</f>
        <v>14.0827079080803</v>
      </c>
      <c r="J311" s="87"/>
      <c r="K311" s="86" t="s">
        <v>23</v>
      </c>
      <c r="L311" s="88">
        <v>1</v>
      </c>
      <c r="M311" s="137">
        <f>INDEX('Fixed inputs'!$G$8:$G$75,MATCH(C311,'Fixed inputs'!$D$8:$D$75,0))</f>
        <v>45292</v>
      </c>
      <c r="N311" s="137"/>
      <c r="O311" s="86" t="s">
        <v>24</v>
      </c>
      <c r="P311" s="86" t="s">
        <v>113</v>
      </c>
      <c r="Q311" s="86"/>
      <c r="R311" s="89" t="str">
        <f t="shared" ref="R311:R350" si="40">$H$6</f>
        <v>2024 Validation</v>
      </c>
    </row>
    <row r="312" spans="1:18" x14ac:dyDescent="0.6">
      <c r="A312" s="82" t="str">
        <f>'Fuel adder inputs and calcs'!C309</f>
        <v>Gas</v>
      </c>
      <c r="B312" s="82" t="str">
        <f>'Fuel adder inputs and calcs'!D309</f>
        <v>GB</v>
      </c>
      <c r="C312" s="82" t="str">
        <f>'Fuel adder inputs and calcs'!E309&amp;'Fuel adder inputs and calcs'!F309</f>
        <v>2024Q2</v>
      </c>
      <c r="D312" s="82" t="str">
        <f>B312&amp;IF(B312="",""," ")&amp;INDEX('Fixed inputs'!$D$93:$D$97,MATCH(A312,rngFuels,0))</f>
        <v>GB Gas</v>
      </c>
      <c r="E312" s="59"/>
      <c r="G312" s="86" t="str">
        <f t="shared" si="39"/>
        <v>GB Gas</v>
      </c>
      <c r="H312" s="86" t="s">
        <v>22</v>
      </c>
      <c r="I312" s="87">
        <f ca="1">INDEX(rngFuelPricesDeterministic,MATCH($C312,'Commodity inputs and calcs'!$N$33:$N$100,0),MATCH($A312,'Commodity inputs and calcs'!$O$32:$S$32,0))+'Fuel adder inputs and calcs'!Q309</f>
        <v>8.5191437430113961</v>
      </c>
      <c r="J312" s="87"/>
      <c r="K312" s="86" t="s">
        <v>23</v>
      </c>
      <c r="L312" s="88">
        <v>1</v>
      </c>
      <c r="M312" s="137">
        <f>INDEX('Fixed inputs'!$G$8:$G$75,MATCH(C312,'Fixed inputs'!$D$8:$D$75,0))</f>
        <v>45383</v>
      </c>
      <c r="N312" s="137"/>
      <c r="O312" s="86" t="s">
        <v>24</v>
      </c>
      <c r="P312" s="86" t="s">
        <v>113</v>
      </c>
      <c r="Q312" s="86"/>
      <c r="R312" s="89" t="str">
        <f t="shared" si="40"/>
        <v>2024 Validation</v>
      </c>
    </row>
    <row r="313" spans="1:18" x14ac:dyDescent="0.6">
      <c r="A313" s="82" t="str">
        <f>'Fuel adder inputs and calcs'!C310</f>
        <v>Gas</v>
      </c>
      <c r="B313" s="82" t="str">
        <f>'Fuel adder inputs and calcs'!D310</f>
        <v>GB</v>
      </c>
      <c r="C313" s="82" t="str">
        <f>'Fuel adder inputs and calcs'!E310&amp;'Fuel adder inputs and calcs'!F310</f>
        <v>2024Q3</v>
      </c>
      <c r="D313" s="82" t="str">
        <f>B313&amp;IF(B313="",""," ")&amp;INDEX('Fixed inputs'!$D$93:$D$97,MATCH(A313,rngFuels,0))</f>
        <v>GB Gas</v>
      </c>
      <c r="E313" s="59"/>
      <c r="G313" s="86" t="str">
        <f t="shared" si="39"/>
        <v>GB Gas</v>
      </c>
      <c r="H313" s="86" t="s">
        <v>22</v>
      </c>
      <c r="I313" s="87">
        <f ca="1">INDEX(rngFuelPricesDeterministic,MATCH($C313,'Commodity inputs and calcs'!$N$33:$N$100,0),MATCH($A313,'Commodity inputs and calcs'!$O$32:$S$32,0))+'Fuel adder inputs and calcs'!Q310</f>
        <v>8.24027067517018</v>
      </c>
      <c r="J313" s="87"/>
      <c r="K313" s="86" t="s">
        <v>23</v>
      </c>
      <c r="L313" s="88">
        <v>1</v>
      </c>
      <c r="M313" s="137">
        <f>INDEX('Fixed inputs'!$G$8:$G$75,MATCH(C313,'Fixed inputs'!$D$8:$D$75,0))</f>
        <v>45474</v>
      </c>
      <c r="N313" s="137"/>
      <c r="O313" s="86" t="s">
        <v>24</v>
      </c>
      <c r="P313" s="86" t="s">
        <v>113</v>
      </c>
      <c r="Q313" s="86"/>
      <c r="R313" s="89" t="str">
        <f t="shared" si="40"/>
        <v>2024 Validation</v>
      </c>
    </row>
    <row r="314" spans="1:18" x14ac:dyDescent="0.6">
      <c r="A314" s="82" t="str">
        <f>'Fuel adder inputs and calcs'!C311</f>
        <v>Gas</v>
      </c>
      <c r="B314" s="82" t="str">
        <f>'Fuel adder inputs and calcs'!D311</f>
        <v>GB</v>
      </c>
      <c r="C314" s="82" t="str">
        <f>'Fuel adder inputs and calcs'!E311&amp;'Fuel adder inputs and calcs'!F311</f>
        <v>2024Q4</v>
      </c>
      <c r="D314" s="82" t="str">
        <f>B314&amp;IF(B314="",""," ")&amp;INDEX('Fixed inputs'!$D$93:$D$97,MATCH(A314,rngFuels,0))</f>
        <v>GB Gas</v>
      </c>
      <c r="E314" s="59"/>
      <c r="G314" s="86" t="str">
        <f t="shared" si="39"/>
        <v>GB Gas</v>
      </c>
      <c r="H314" s="86" t="s">
        <v>22</v>
      </c>
      <c r="I314" s="87">
        <f ca="1">INDEX(rngFuelPricesDeterministic,MATCH($C314,'Commodity inputs and calcs'!$N$33:$N$100,0),MATCH($A314,'Commodity inputs and calcs'!$O$32:$S$32,0))+'Fuel adder inputs and calcs'!Q311</f>
        <v>9.2353343843988007</v>
      </c>
      <c r="J314" s="87"/>
      <c r="K314" s="86" t="s">
        <v>23</v>
      </c>
      <c r="L314" s="88">
        <v>1</v>
      </c>
      <c r="M314" s="137">
        <f>INDEX('Fixed inputs'!$G$8:$G$75,MATCH(C314,'Fixed inputs'!$D$8:$D$75,0))</f>
        <v>45566</v>
      </c>
      <c r="N314" s="137"/>
      <c r="O314" s="86" t="s">
        <v>24</v>
      </c>
      <c r="P314" s="86" t="s">
        <v>113</v>
      </c>
      <c r="Q314" s="86"/>
      <c r="R314" s="89" t="str">
        <f t="shared" si="40"/>
        <v>2024 Validation</v>
      </c>
    </row>
    <row r="315" spans="1:18" x14ac:dyDescent="0.6">
      <c r="A315" s="82" t="str">
        <f>'Fuel adder inputs and calcs'!C312</f>
        <v>Gas</v>
      </c>
      <c r="B315" s="82" t="str">
        <f>'Fuel adder inputs and calcs'!D312</f>
        <v>GB</v>
      </c>
      <c r="C315" s="82" t="str">
        <f>'Fuel adder inputs and calcs'!E312&amp;'Fuel adder inputs and calcs'!F312</f>
        <v>2025Q1</v>
      </c>
      <c r="D315" s="82" t="str">
        <f>B315&amp;IF(B315="",""," ")&amp;INDEX('Fixed inputs'!$D$93:$D$97,MATCH(A315,rngFuels,0))</f>
        <v>GB Gas</v>
      </c>
      <c r="E315" s="59"/>
      <c r="G315" s="86" t="str">
        <f t="shared" si="39"/>
        <v>GB Gas</v>
      </c>
      <c r="H315" s="86" t="s">
        <v>22</v>
      </c>
      <c r="I315" s="87">
        <f ca="1">INDEX(rngFuelPricesDeterministic,MATCH($C315,'Commodity inputs and calcs'!$N$33:$N$100,0),MATCH($A315,'Commodity inputs and calcs'!$O$32:$S$32,0))+'Fuel adder inputs and calcs'!Q312</f>
        <v>14.0827079080803</v>
      </c>
      <c r="J315" s="87"/>
      <c r="K315" s="86" t="s">
        <v>23</v>
      </c>
      <c r="L315" s="88">
        <v>1</v>
      </c>
      <c r="M315" s="137">
        <f>INDEX('Fixed inputs'!$G$8:$G$75,MATCH(C315,'Fixed inputs'!$D$8:$D$75,0))</f>
        <v>45658</v>
      </c>
      <c r="N315" s="137"/>
      <c r="O315" s="86" t="s">
        <v>24</v>
      </c>
      <c r="P315" s="86" t="s">
        <v>113</v>
      </c>
      <c r="Q315" s="86"/>
      <c r="R315" s="89" t="str">
        <f t="shared" si="40"/>
        <v>2024 Validation</v>
      </c>
    </row>
    <row r="316" spans="1:18" x14ac:dyDescent="0.6">
      <c r="A316" s="82" t="str">
        <f>'Fuel adder inputs and calcs'!C313</f>
        <v>Gas</v>
      </c>
      <c r="B316" s="82" t="str">
        <f>'Fuel adder inputs and calcs'!D313</f>
        <v>GB</v>
      </c>
      <c r="C316" s="82" t="str">
        <f>'Fuel adder inputs and calcs'!E313&amp;'Fuel adder inputs and calcs'!F313</f>
        <v>2025Q2</v>
      </c>
      <c r="D316" s="82" t="str">
        <f>B316&amp;IF(B316="",""," ")&amp;INDEX('Fixed inputs'!$D$93:$D$97,MATCH(A316,rngFuels,0))</f>
        <v>GB Gas</v>
      </c>
      <c r="E316" s="59"/>
      <c r="G316" s="86" t="str">
        <f t="shared" si="39"/>
        <v>GB Gas</v>
      </c>
      <c r="H316" s="86" t="s">
        <v>22</v>
      </c>
      <c r="I316" s="87">
        <f ca="1">INDEX(rngFuelPricesDeterministic,MATCH($C316,'Commodity inputs and calcs'!$N$33:$N$100,0),MATCH($A316,'Commodity inputs and calcs'!$O$32:$S$32,0))+'Fuel adder inputs and calcs'!Q313</f>
        <v>8.5191437430113961</v>
      </c>
      <c r="J316" s="87"/>
      <c r="K316" s="86" t="s">
        <v>23</v>
      </c>
      <c r="L316" s="88">
        <v>1</v>
      </c>
      <c r="M316" s="137">
        <f>INDEX('Fixed inputs'!$G$8:$G$75,MATCH(C316,'Fixed inputs'!$D$8:$D$75,0))</f>
        <v>45748</v>
      </c>
      <c r="N316" s="137"/>
      <c r="O316" s="86" t="s">
        <v>24</v>
      </c>
      <c r="P316" s="86" t="s">
        <v>113</v>
      </c>
      <c r="Q316" s="86"/>
      <c r="R316" s="89" t="str">
        <f t="shared" si="40"/>
        <v>2024 Validation</v>
      </c>
    </row>
    <row r="317" spans="1:18" x14ac:dyDescent="0.6">
      <c r="A317" s="82" t="str">
        <f>'Fuel adder inputs and calcs'!C314</f>
        <v>Gas</v>
      </c>
      <c r="B317" s="82" t="str">
        <f>'Fuel adder inputs and calcs'!D314</f>
        <v>GB</v>
      </c>
      <c r="C317" s="82" t="str">
        <f>'Fuel adder inputs and calcs'!E314&amp;'Fuel adder inputs and calcs'!F314</f>
        <v>2025Q3</v>
      </c>
      <c r="D317" s="82" t="str">
        <f>B317&amp;IF(B317="",""," ")&amp;INDEX('Fixed inputs'!$D$93:$D$97,MATCH(A317,rngFuels,0))</f>
        <v>GB Gas</v>
      </c>
      <c r="E317" s="59"/>
      <c r="G317" s="86" t="str">
        <f t="shared" si="39"/>
        <v>GB Gas</v>
      </c>
      <c r="H317" s="86" t="s">
        <v>22</v>
      </c>
      <c r="I317" s="87">
        <f ca="1">INDEX(rngFuelPricesDeterministic,MATCH($C317,'Commodity inputs and calcs'!$N$33:$N$100,0),MATCH($A317,'Commodity inputs and calcs'!$O$32:$S$32,0))+'Fuel adder inputs and calcs'!Q314</f>
        <v>8.24027067517018</v>
      </c>
      <c r="J317" s="87"/>
      <c r="K317" s="86" t="s">
        <v>23</v>
      </c>
      <c r="L317" s="88">
        <v>1</v>
      </c>
      <c r="M317" s="137">
        <f>INDEX('Fixed inputs'!$G$8:$G$75,MATCH(C317,'Fixed inputs'!$D$8:$D$75,0))</f>
        <v>45839</v>
      </c>
      <c r="N317" s="137"/>
      <c r="O317" s="86" t="s">
        <v>24</v>
      </c>
      <c r="P317" s="86" t="s">
        <v>113</v>
      </c>
      <c r="Q317" s="86"/>
      <c r="R317" s="89" t="str">
        <f t="shared" si="40"/>
        <v>2024 Validation</v>
      </c>
    </row>
    <row r="318" spans="1:18" x14ac:dyDescent="0.6">
      <c r="A318" s="82" t="str">
        <f>'Fuel adder inputs and calcs'!C315</f>
        <v>Gas</v>
      </c>
      <c r="B318" s="82" t="str">
        <f>'Fuel adder inputs and calcs'!D315</f>
        <v>GB</v>
      </c>
      <c r="C318" s="82" t="str">
        <f>'Fuel adder inputs and calcs'!E315&amp;'Fuel adder inputs and calcs'!F315</f>
        <v>2025Q4</v>
      </c>
      <c r="D318" s="82" t="str">
        <f>B318&amp;IF(B318="",""," ")&amp;INDEX('Fixed inputs'!$D$93:$D$97,MATCH(A318,rngFuels,0))</f>
        <v>GB Gas</v>
      </c>
      <c r="E318" s="59"/>
      <c r="G318" s="86" t="str">
        <f t="shared" si="39"/>
        <v>GB Gas</v>
      </c>
      <c r="H318" s="86" t="s">
        <v>22</v>
      </c>
      <c r="I318" s="87">
        <f ca="1">INDEX(rngFuelPricesDeterministic,MATCH($C318,'Commodity inputs and calcs'!$N$33:$N$100,0),MATCH($A318,'Commodity inputs and calcs'!$O$32:$S$32,0))+'Fuel adder inputs and calcs'!Q315</f>
        <v>9.2353343843988007</v>
      </c>
      <c r="J318" s="87"/>
      <c r="K318" s="86" t="s">
        <v>23</v>
      </c>
      <c r="L318" s="88">
        <v>1</v>
      </c>
      <c r="M318" s="137">
        <f>INDEX('Fixed inputs'!$G$8:$G$75,MATCH(C318,'Fixed inputs'!$D$8:$D$75,0))</f>
        <v>45931</v>
      </c>
      <c r="N318" s="137"/>
      <c r="O318" s="86" t="s">
        <v>24</v>
      </c>
      <c r="P318" s="86" t="s">
        <v>113</v>
      </c>
      <c r="Q318" s="86"/>
      <c r="R318" s="89" t="str">
        <f t="shared" si="40"/>
        <v>2024 Validation</v>
      </c>
    </row>
    <row r="319" spans="1:18" x14ac:dyDescent="0.6">
      <c r="A319" s="82" t="str">
        <f>'Fuel adder inputs and calcs'!C316</f>
        <v>Gas</v>
      </c>
      <c r="B319" s="82" t="str">
        <f>'Fuel adder inputs and calcs'!D316</f>
        <v>GB</v>
      </c>
      <c r="C319" s="82" t="str">
        <f>'Fuel adder inputs and calcs'!E316&amp;'Fuel adder inputs and calcs'!F316</f>
        <v>2026Q1</v>
      </c>
      <c r="D319" s="82" t="str">
        <f>B319&amp;IF(B319="",""," ")&amp;INDEX('Fixed inputs'!$D$93:$D$97,MATCH(A319,rngFuels,0))</f>
        <v>GB Gas</v>
      </c>
      <c r="E319" s="59"/>
      <c r="G319" s="86" t="str">
        <f t="shared" si="39"/>
        <v>GB Gas</v>
      </c>
      <c r="H319" s="86" t="s">
        <v>22</v>
      </c>
      <c r="I319" s="87">
        <f ca="1">INDEX(rngFuelPricesDeterministic,MATCH($C319,'Commodity inputs and calcs'!$N$33:$N$100,0),MATCH($A319,'Commodity inputs and calcs'!$O$32:$S$32,0))+'Fuel adder inputs and calcs'!Q316</f>
        <v>14.0827079080803</v>
      </c>
      <c r="J319" s="87"/>
      <c r="K319" s="86" t="s">
        <v>23</v>
      </c>
      <c r="L319" s="88">
        <v>1</v>
      </c>
      <c r="M319" s="137">
        <f>INDEX('Fixed inputs'!$G$8:$G$75,MATCH(C319,'Fixed inputs'!$D$8:$D$75,0))</f>
        <v>46023</v>
      </c>
      <c r="N319" s="137"/>
      <c r="O319" s="86" t="s">
        <v>24</v>
      </c>
      <c r="P319" s="86" t="s">
        <v>113</v>
      </c>
      <c r="Q319" s="86"/>
      <c r="R319" s="89" t="str">
        <f t="shared" si="40"/>
        <v>2024 Validation</v>
      </c>
    </row>
    <row r="320" spans="1:18" x14ac:dyDescent="0.6">
      <c r="A320" s="82" t="str">
        <f>'Fuel adder inputs and calcs'!C317</f>
        <v>Gas</v>
      </c>
      <c r="B320" s="82" t="str">
        <f>'Fuel adder inputs and calcs'!D317</f>
        <v>GB</v>
      </c>
      <c r="C320" s="82" t="str">
        <f>'Fuel adder inputs and calcs'!E317&amp;'Fuel adder inputs and calcs'!F317</f>
        <v>2026Q2</v>
      </c>
      <c r="D320" s="82" t="str">
        <f>B320&amp;IF(B320="",""," ")&amp;INDEX('Fixed inputs'!$D$93:$D$97,MATCH(A320,rngFuels,0))</f>
        <v>GB Gas</v>
      </c>
      <c r="E320" s="59"/>
      <c r="G320" s="86" t="str">
        <f t="shared" si="39"/>
        <v>GB Gas</v>
      </c>
      <c r="H320" s="86" t="s">
        <v>22</v>
      </c>
      <c r="I320" s="87">
        <f ca="1">INDEX(rngFuelPricesDeterministic,MATCH($C320,'Commodity inputs and calcs'!$N$33:$N$100,0),MATCH($A320,'Commodity inputs and calcs'!$O$32:$S$32,0))+'Fuel adder inputs and calcs'!Q317</f>
        <v>8.5191437430113961</v>
      </c>
      <c r="J320" s="87"/>
      <c r="K320" s="86" t="s">
        <v>23</v>
      </c>
      <c r="L320" s="88">
        <v>1</v>
      </c>
      <c r="M320" s="137">
        <f>INDEX('Fixed inputs'!$G$8:$G$75,MATCH(C320,'Fixed inputs'!$D$8:$D$75,0))</f>
        <v>46113</v>
      </c>
      <c r="N320" s="137"/>
      <c r="O320" s="86" t="s">
        <v>24</v>
      </c>
      <c r="P320" s="86" t="s">
        <v>113</v>
      </c>
      <c r="Q320" s="86"/>
      <c r="R320" s="89" t="str">
        <f t="shared" si="40"/>
        <v>2024 Validation</v>
      </c>
    </row>
    <row r="321" spans="1:18" x14ac:dyDescent="0.6">
      <c r="A321" s="82" t="str">
        <f>'Fuel adder inputs and calcs'!C318</f>
        <v>Gas</v>
      </c>
      <c r="B321" s="82" t="str">
        <f>'Fuel adder inputs and calcs'!D318</f>
        <v>GB</v>
      </c>
      <c r="C321" s="82" t="str">
        <f>'Fuel adder inputs and calcs'!E318&amp;'Fuel adder inputs and calcs'!F318</f>
        <v>2026Q3</v>
      </c>
      <c r="D321" s="82" t="str">
        <f>B321&amp;IF(B321="",""," ")&amp;INDEX('Fixed inputs'!$D$93:$D$97,MATCH(A321,rngFuels,0))</f>
        <v>GB Gas</v>
      </c>
      <c r="E321" s="59"/>
      <c r="G321" s="86" t="str">
        <f t="shared" si="39"/>
        <v>GB Gas</v>
      </c>
      <c r="H321" s="86" t="s">
        <v>22</v>
      </c>
      <c r="I321" s="87">
        <f ca="1">INDEX(rngFuelPricesDeterministic,MATCH($C321,'Commodity inputs and calcs'!$N$33:$N$100,0),MATCH($A321,'Commodity inputs and calcs'!$O$32:$S$32,0))+'Fuel adder inputs and calcs'!Q318</f>
        <v>8.24027067517018</v>
      </c>
      <c r="J321" s="87"/>
      <c r="K321" s="86" t="s">
        <v>23</v>
      </c>
      <c r="L321" s="88">
        <v>1</v>
      </c>
      <c r="M321" s="137">
        <f>INDEX('Fixed inputs'!$G$8:$G$75,MATCH(C321,'Fixed inputs'!$D$8:$D$75,0))</f>
        <v>46204</v>
      </c>
      <c r="N321" s="137"/>
      <c r="O321" s="86" t="s">
        <v>24</v>
      </c>
      <c r="P321" s="86" t="s">
        <v>113</v>
      </c>
      <c r="Q321" s="86"/>
      <c r="R321" s="89" t="str">
        <f t="shared" si="40"/>
        <v>2024 Validation</v>
      </c>
    </row>
    <row r="322" spans="1:18" x14ac:dyDescent="0.6">
      <c r="A322" s="82" t="str">
        <f>'Fuel adder inputs and calcs'!C319</f>
        <v>Gas</v>
      </c>
      <c r="B322" s="82" t="str">
        <f>'Fuel adder inputs and calcs'!D319</f>
        <v>GB</v>
      </c>
      <c r="C322" s="82" t="str">
        <f>'Fuel adder inputs and calcs'!E319&amp;'Fuel adder inputs and calcs'!F319</f>
        <v>2026Q4</v>
      </c>
      <c r="D322" s="82" t="str">
        <f>B322&amp;IF(B322="",""," ")&amp;INDEX('Fixed inputs'!$D$93:$D$97,MATCH(A322,rngFuels,0))</f>
        <v>GB Gas</v>
      </c>
      <c r="E322" s="59"/>
      <c r="G322" s="86" t="str">
        <f t="shared" si="39"/>
        <v>GB Gas</v>
      </c>
      <c r="H322" s="86" t="s">
        <v>22</v>
      </c>
      <c r="I322" s="87">
        <f ca="1">INDEX(rngFuelPricesDeterministic,MATCH($C322,'Commodity inputs and calcs'!$N$33:$N$100,0),MATCH($A322,'Commodity inputs and calcs'!$O$32:$S$32,0))+'Fuel adder inputs and calcs'!Q319</f>
        <v>9.2353343843988007</v>
      </c>
      <c r="J322" s="87"/>
      <c r="K322" s="86" t="s">
        <v>23</v>
      </c>
      <c r="L322" s="88">
        <v>1</v>
      </c>
      <c r="M322" s="137">
        <f>INDEX('Fixed inputs'!$G$8:$G$75,MATCH(C322,'Fixed inputs'!$D$8:$D$75,0))</f>
        <v>46296</v>
      </c>
      <c r="N322" s="137"/>
      <c r="O322" s="86" t="s">
        <v>24</v>
      </c>
      <c r="P322" s="86" t="s">
        <v>113</v>
      </c>
      <c r="Q322" s="86"/>
      <c r="R322" s="89" t="str">
        <f t="shared" si="40"/>
        <v>2024 Validation</v>
      </c>
    </row>
    <row r="323" spans="1:18" x14ac:dyDescent="0.6">
      <c r="A323" s="82" t="str">
        <f>'Fuel adder inputs and calcs'!C320</f>
        <v>Gas</v>
      </c>
      <c r="B323" s="82" t="str">
        <f>'Fuel adder inputs and calcs'!D320</f>
        <v>GB</v>
      </c>
      <c r="C323" s="82" t="str">
        <f>'Fuel adder inputs and calcs'!E320&amp;'Fuel adder inputs and calcs'!F320</f>
        <v>2027Q1</v>
      </c>
      <c r="D323" s="82" t="str">
        <f>B323&amp;IF(B323="",""," ")&amp;INDEX('Fixed inputs'!$D$93:$D$97,MATCH(A323,rngFuels,0))</f>
        <v>GB Gas</v>
      </c>
      <c r="E323" s="59"/>
      <c r="G323" s="86" t="str">
        <f t="shared" si="39"/>
        <v>GB Gas</v>
      </c>
      <c r="H323" s="86" t="s">
        <v>22</v>
      </c>
      <c r="I323" s="87">
        <f ca="1">INDEX(rngFuelPricesDeterministic,MATCH($C323,'Commodity inputs and calcs'!$N$33:$N$100,0),MATCH($A323,'Commodity inputs and calcs'!$O$32:$S$32,0))+'Fuel adder inputs and calcs'!Q320</f>
        <v>14.0827079080803</v>
      </c>
      <c r="J323" s="87"/>
      <c r="K323" s="86" t="s">
        <v>23</v>
      </c>
      <c r="L323" s="88">
        <v>1</v>
      </c>
      <c r="M323" s="137">
        <f>INDEX('Fixed inputs'!$G$8:$G$75,MATCH(C323,'Fixed inputs'!$D$8:$D$75,0))</f>
        <v>46388</v>
      </c>
      <c r="N323" s="137"/>
      <c r="O323" s="86" t="s">
        <v>24</v>
      </c>
      <c r="P323" s="86" t="s">
        <v>113</v>
      </c>
      <c r="Q323" s="86"/>
      <c r="R323" s="89" t="str">
        <f t="shared" si="40"/>
        <v>2024 Validation</v>
      </c>
    </row>
    <row r="324" spans="1:18" x14ac:dyDescent="0.6">
      <c r="A324" s="82" t="str">
        <f>'Fuel adder inputs and calcs'!C321</f>
        <v>Gas</v>
      </c>
      <c r="B324" s="82" t="str">
        <f>'Fuel adder inputs and calcs'!D321</f>
        <v>GB</v>
      </c>
      <c r="C324" s="82" t="str">
        <f>'Fuel adder inputs and calcs'!E321&amp;'Fuel adder inputs and calcs'!F321</f>
        <v>2027Q2</v>
      </c>
      <c r="D324" s="82" t="str">
        <f>B324&amp;IF(B324="",""," ")&amp;INDEX('Fixed inputs'!$D$93:$D$97,MATCH(A324,rngFuels,0))</f>
        <v>GB Gas</v>
      </c>
      <c r="E324" s="59"/>
      <c r="G324" s="86" t="str">
        <f t="shared" si="39"/>
        <v>GB Gas</v>
      </c>
      <c r="H324" s="86" t="s">
        <v>22</v>
      </c>
      <c r="I324" s="87">
        <f ca="1">INDEX(rngFuelPricesDeterministic,MATCH($C324,'Commodity inputs and calcs'!$N$33:$N$100,0),MATCH($A324,'Commodity inputs and calcs'!$O$32:$S$32,0))+'Fuel adder inputs and calcs'!Q321</f>
        <v>8.5191437430113961</v>
      </c>
      <c r="J324" s="87"/>
      <c r="K324" s="86" t="s">
        <v>23</v>
      </c>
      <c r="L324" s="88">
        <v>1</v>
      </c>
      <c r="M324" s="137">
        <f>INDEX('Fixed inputs'!$G$8:$G$75,MATCH(C324,'Fixed inputs'!$D$8:$D$75,0))</f>
        <v>46478</v>
      </c>
      <c r="N324" s="137"/>
      <c r="O324" s="86" t="s">
        <v>24</v>
      </c>
      <c r="P324" s="86" t="s">
        <v>113</v>
      </c>
      <c r="Q324" s="86"/>
      <c r="R324" s="89" t="str">
        <f t="shared" si="40"/>
        <v>2024 Validation</v>
      </c>
    </row>
    <row r="325" spans="1:18" x14ac:dyDescent="0.6">
      <c r="A325" s="82" t="str">
        <f>'Fuel adder inputs and calcs'!C322</f>
        <v>Gas</v>
      </c>
      <c r="B325" s="82" t="str">
        <f>'Fuel adder inputs and calcs'!D322</f>
        <v>GB</v>
      </c>
      <c r="C325" s="82" t="str">
        <f>'Fuel adder inputs and calcs'!E322&amp;'Fuel adder inputs and calcs'!F322</f>
        <v>2027Q3</v>
      </c>
      <c r="D325" s="82" t="str">
        <f>B325&amp;IF(B325="",""," ")&amp;INDEX('Fixed inputs'!$D$93:$D$97,MATCH(A325,rngFuels,0))</f>
        <v>GB Gas</v>
      </c>
      <c r="E325" s="59"/>
      <c r="G325" s="86" t="str">
        <f t="shared" si="39"/>
        <v>GB Gas</v>
      </c>
      <c r="H325" s="86" t="s">
        <v>22</v>
      </c>
      <c r="I325" s="87">
        <f ca="1">INDEX(rngFuelPricesDeterministic,MATCH($C325,'Commodity inputs and calcs'!$N$33:$N$100,0),MATCH($A325,'Commodity inputs and calcs'!$O$32:$S$32,0))+'Fuel adder inputs and calcs'!Q322</f>
        <v>8.24027067517018</v>
      </c>
      <c r="J325" s="87"/>
      <c r="K325" s="86" t="s">
        <v>23</v>
      </c>
      <c r="L325" s="88">
        <v>1</v>
      </c>
      <c r="M325" s="137">
        <f>INDEX('Fixed inputs'!$G$8:$G$75,MATCH(C325,'Fixed inputs'!$D$8:$D$75,0))</f>
        <v>46569</v>
      </c>
      <c r="N325" s="137"/>
      <c r="O325" s="86" t="s">
        <v>24</v>
      </c>
      <c r="P325" s="86" t="s">
        <v>113</v>
      </c>
      <c r="Q325" s="86"/>
      <c r="R325" s="89" t="str">
        <f t="shared" si="40"/>
        <v>2024 Validation</v>
      </c>
    </row>
    <row r="326" spans="1:18" x14ac:dyDescent="0.6">
      <c r="A326" s="82" t="str">
        <f>'Fuel adder inputs and calcs'!C323</f>
        <v>Gas</v>
      </c>
      <c r="B326" s="82" t="str">
        <f>'Fuel adder inputs and calcs'!D323</f>
        <v>GB</v>
      </c>
      <c r="C326" s="82" t="str">
        <f>'Fuel adder inputs and calcs'!E323&amp;'Fuel adder inputs and calcs'!F323</f>
        <v>2027Q4</v>
      </c>
      <c r="D326" s="82" t="str">
        <f>B326&amp;IF(B326="",""," ")&amp;INDEX('Fixed inputs'!$D$93:$D$97,MATCH(A326,rngFuels,0))</f>
        <v>GB Gas</v>
      </c>
      <c r="E326" s="59"/>
      <c r="G326" s="86" t="str">
        <f t="shared" si="39"/>
        <v>GB Gas</v>
      </c>
      <c r="H326" s="86" t="s">
        <v>22</v>
      </c>
      <c r="I326" s="87">
        <f ca="1">INDEX(rngFuelPricesDeterministic,MATCH($C326,'Commodity inputs and calcs'!$N$33:$N$100,0),MATCH($A326,'Commodity inputs and calcs'!$O$32:$S$32,0))+'Fuel adder inputs and calcs'!Q323</f>
        <v>9.2353343843988007</v>
      </c>
      <c r="J326" s="87"/>
      <c r="K326" s="86" t="s">
        <v>23</v>
      </c>
      <c r="L326" s="88">
        <v>1</v>
      </c>
      <c r="M326" s="137">
        <f>INDEX('Fixed inputs'!$G$8:$G$75,MATCH(C326,'Fixed inputs'!$D$8:$D$75,0))</f>
        <v>46661</v>
      </c>
      <c r="N326" s="137"/>
      <c r="O326" s="86" t="s">
        <v>24</v>
      </c>
      <c r="P326" s="86" t="s">
        <v>113</v>
      </c>
      <c r="Q326" s="86"/>
      <c r="R326" s="89" t="str">
        <f t="shared" si="40"/>
        <v>2024 Validation</v>
      </c>
    </row>
    <row r="327" spans="1:18" x14ac:dyDescent="0.6">
      <c r="A327" s="82" t="str">
        <f>'Fuel adder inputs and calcs'!C324</f>
        <v>Gas</v>
      </c>
      <c r="B327" s="82" t="str">
        <f>'Fuel adder inputs and calcs'!D324</f>
        <v>GB</v>
      </c>
      <c r="C327" s="82" t="str">
        <f>'Fuel adder inputs and calcs'!E324&amp;'Fuel adder inputs and calcs'!F324</f>
        <v>2028Q1</v>
      </c>
      <c r="D327" s="82" t="str">
        <f>B327&amp;IF(B327="",""," ")&amp;INDEX('Fixed inputs'!$D$93:$D$97,MATCH(A327,rngFuels,0))</f>
        <v>GB Gas</v>
      </c>
      <c r="E327" s="59"/>
      <c r="G327" s="86" t="str">
        <f t="shared" si="39"/>
        <v>GB Gas</v>
      </c>
      <c r="H327" s="86" t="s">
        <v>22</v>
      </c>
      <c r="I327" s="87">
        <f ca="1">INDEX(rngFuelPricesDeterministic,MATCH($C327,'Commodity inputs and calcs'!$N$33:$N$100,0),MATCH($A327,'Commodity inputs and calcs'!$O$32:$S$32,0))+'Fuel adder inputs and calcs'!Q324</f>
        <v>14.0827079080803</v>
      </c>
      <c r="J327" s="87"/>
      <c r="K327" s="86" t="s">
        <v>23</v>
      </c>
      <c r="L327" s="88">
        <v>1</v>
      </c>
      <c r="M327" s="137">
        <f>INDEX('Fixed inputs'!$G$8:$G$75,MATCH(C327,'Fixed inputs'!$D$8:$D$75,0))</f>
        <v>46753</v>
      </c>
      <c r="N327" s="137"/>
      <c r="O327" s="86" t="s">
        <v>24</v>
      </c>
      <c r="P327" s="86" t="s">
        <v>113</v>
      </c>
      <c r="Q327" s="86"/>
      <c r="R327" s="89" t="str">
        <f t="shared" si="40"/>
        <v>2024 Validation</v>
      </c>
    </row>
    <row r="328" spans="1:18" x14ac:dyDescent="0.6">
      <c r="A328" s="82" t="str">
        <f>'Fuel adder inputs and calcs'!C325</f>
        <v>Gas</v>
      </c>
      <c r="B328" s="82" t="str">
        <f>'Fuel adder inputs and calcs'!D325</f>
        <v>GB</v>
      </c>
      <c r="C328" s="82" t="str">
        <f>'Fuel adder inputs and calcs'!E325&amp;'Fuel adder inputs and calcs'!F325</f>
        <v>2028Q2</v>
      </c>
      <c r="D328" s="82" t="str">
        <f>B328&amp;IF(B328="",""," ")&amp;INDEX('Fixed inputs'!$D$93:$D$97,MATCH(A328,rngFuels,0))</f>
        <v>GB Gas</v>
      </c>
      <c r="E328" s="59"/>
      <c r="G328" s="86" t="str">
        <f t="shared" si="39"/>
        <v>GB Gas</v>
      </c>
      <c r="H328" s="86" t="s">
        <v>22</v>
      </c>
      <c r="I328" s="87">
        <f ca="1">INDEX(rngFuelPricesDeterministic,MATCH($C328,'Commodity inputs and calcs'!$N$33:$N$100,0),MATCH($A328,'Commodity inputs and calcs'!$O$32:$S$32,0))+'Fuel adder inputs and calcs'!Q325</f>
        <v>8.5191437430113961</v>
      </c>
      <c r="J328" s="87"/>
      <c r="K328" s="86" t="s">
        <v>23</v>
      </c>
      <c r="L328" s="88">
        <v>1</v>
      </c>
      <c r="M328" s="137">
        <f>INDEX('Fixed inputs'!$G$8:$G$75,MATCH(C328,'Fixed inputs'!$D$8:$D$75,0))</f>
        <v>46844</v>
      </c>
      <c r="N328" s="137"/>
      <c r="O328" s="86" t="s">
        <v>24</v>
      </c>
      <c r="P328" s="86" t="s">
        <v>113</v>
      </c>
      <c r="Q328" s="86"/>
      <c r="R328" s="89" t="str">
        <f t="shared" si="40"/>
        <v>2024 Validation</v>
      </c>
    </row>
    <row r="329" spans="1:18" x14ac:dyDescent="0.6">
      <c r="A329" s="82" t="str">
        <f>'Fuel adder inputs and calcs'!C326</f>
        <v>Gas</v>
      </c>
      <c r="B329" s="82" t="str">
        <f>'Fuel adder inputs and calcs'!D326</f>
        <v>GB</v>
      </c>
      <c r="C329" s="82" t="str">
        <f>'Fuel adder inputs and calcs'!E326&amp;'Fuel adder inputs and calcs'!F326</f>
        <v>2028Q3</v>
      </c>
      <c r="D329" s="82" t="str">
        <f>B329&amp;IF(B329="",""," ")&amp;INDEX('Fixed inputs'!$D$93:$D$97,MATCH(A329,rngFuels,0))</f>
        <v>GB Gas</v>
      </c>
      <c r="E329" s="59"/>
      <c r="G329" s="86" t="str">
        <f t="shared" si="39"/>
        <v>GB Gas</v>
      </c>
      <c r="H329" s="86" t="s">
        <v>22</v>
      </c>
      <c r="I329" s="87">
        <f ca="1">INDEX(rngFuelPricesDeterministic,MATCH($C329,'Commodity inputs and calcs'!$N$33:$N$100,0),MATCH($A329,'Commodity inputs and calcs'!$O$32:$S$32,0))+'Fuel adder inputs and calcs'!Q326</f>
        <v>8.24027067517018</v>
      </c>
      <c r="J329" s="87"/>
      <c r="K329" s="86" t="s">
        <v>23</v>
      </c>
      <c r="L329" s="88">
        <v>1</v>
      </c>
      <c r="M329" s="137">
        <f>INDEX('Fixed inputs'!$G$8:$G$75,MATCH(C329,'Fixed inputs'!$D$8:$D$75,0))</f>
        <v>46935</v>
      </c>
      <c r="N329" s="137"/>
      <c r="O329" s="86" t="s">
        <v>24</v>
      </c>
      <c r="P329" s="86" t="s">
        <v>113</v>
      </c>
      <c r="Q329" s="86"/>
      <c r="R329" s="89" t="str">
        <f t="shared" si="40"/>
        <v>2024 Validation</v>
      </c>
    </row>
    <row r="330" spans="1:18" x14ac:dyDescent="0.6">
      <c r="A330" s="82" t="str">
        <f>'Fuel adder inputs and calcs'!C327</f>
        <v>Gas</v>
      </c>
      <c r="B330" s="82" t="str">
        <f>'Fuel adder inputs and calcs'!D327</f>
        <v>GB</v>
      </c>
      <c r="C330" s="82" t="str">
        <f>'Fuel adder inputs and calcs'!E327&amp;'Fuel adder inputs and calcs'!F327</f>
        <v>2028Q4</v>
      </c>
      <c r="D330" s="82" t="str">
        <f>B330&amp;IF(B330="",""," ")&amp;INDEX('Fixed inputs'!$D$93:$D$97,MATCH(A330,rngFuels,0))</f>
        <v>GB Gas</v>
      </c>
      <c r="E330" s="59"/>
      <c r="G330" s="86" t="str">
        <f t="shared" si="39"/>
        <v>GB Gas</v>
      </c>
      <c r="H330" s="86" t="s">
        <v>22</v>
      </c>
      <c r="I330" s="87">
        <f ca="1">INDEX(rngFuelPricesDeterministic,MATCH($C330,'Commodity inputs and calcs'!$N$33:$N$100,0),MATCH($A330,'Commodity inputs and calcs'!$O$32:$S$32,0))+'Fuel adder inputs and calcs'!Q327</f>
        <v>9.2353343843988007</v>
      </c>
      <c r="J330" s="87"/>
      <c r="K330" s="86" t="s">
        <v>23</v>
      </c>
      <c r="L330" s="88">
        <v>1</v>
      </c>
      <c r="M330" s="137">
        <f>INDEX('Fixed inputs'!$G$8:$G$75,MATCH(C330,'Fixed inputs'!$D$8:$D$75,0))</f>
        <v>47027</v>
      </c>
      <c r="N330" s="137"/>
      <c r="O330" s="86" t="s">
        <v>24</v>
      </c>
      <c r="P330" s="86" t="s">
        <v>113</v>
      </c>
      <c r="Q330" s="86"/>
      <c r="R330" s="89" t="str">
        <f t="shared" si="40"/>
        <v>2024 Validation</v>
      </c>
    </row>
    <row r="331" spans="1:18" x14ac:dyDescent="0.6">
      <c r="A331" s="82" t="str">
        <f>'Fuel adder inputs and calcs'!C328</f>
        <v>Gas</v>
      </c>
      <c r="B331" s="82" t="str">
        <f>'Fuel adder inputs and calcs'!D328</f>
        <v>GB</v>
      </c>
      <c r="C331" s="82" t="str">
        <f>'Fuel adder inputs and calcs'!E328&amp;'Fuel adder inputs and calcs'!F328</f>
        <v>2029Q1</v>
      </c>
      <c r="D331" s="82" t="str">
        <f>B331&amp;IF(B331="",""," ")&amp;INDEX('Fixed inputs'!$D$93:$D$97,MATCH(A331,rngFuels,0))</f>
        <v>GB Gas</v>
      </c>
      <c r="E331" s="59"/>
      <c r="G331" s="86" t="str">
        <f t="shared" si="39"/>
        <v>GB Gas</v>
      </c>
      <c r="H331" s="86" t="s">
        <v>22</v>
      </c>
      <c r="I331" s="87">
        <f ca="1">INDEX(rngFuelPricesDeterministic,MATCH($C331,'Commodity inputs and calcs'!$N$33:$N$100,0),MATCH($A331,'Commodity inputs and calcs'!$O$32:$S$32,0))+'Fuel adder inputs and calcs'!Q328</f>
        <v>14.0827079080803</v>
      </c>
      <c r="J331" s="87"/>
      <c r="K331" s="86" t="s">
        <v>23</v>
      </c>
      <c r="L331" s="88">
        <v>1</v>
      </c>
      <c r="M331" s="137">
        <f>INDEX('Fixed inputs'!$G$8:$G$75,MATCH(C331,'Fixed inputs'!$D$8:$D$75,0))</f>
        <v>47119</v>
      </c>
      <c r="N331" s="137"/>
      <c r="O331" s="86" t="s">
        <v>24</v>
      </c>
      <c r="P331" s="86" t="s">
        <v>113</v>
      </c>
      <c r="Q331" s="86"/>
      <c r="R331" s="89" t="str">
        <f t="shared" si="40"/>
        <v>2024 Validation</v>
      </c>
    </row>
    <row r="332" spans="1:18" x14ac:dyDescent="0.6">
      <c r="A332" s="82" t="str">
        <f>'Fuel adder inputs and calcs'!C329</f>
        <v>Gas</v>
      </c>
      <c r="B332" s="82" t="str">
        <f>'Fuel adder inputs and calcs'!D329</f>
        <v>GB</v>
      </c>
      <c r="C332" s="82" t="str">
        <f>'Fuel adder inputs and calcs'!E329&amp;'Fuel adder inputs and calcs'!F329</f>
        <v>2029Q2</v>
      </c>
      <c r="D332" s="82" t="str">
        <f>B332&amp;IF(B332="",""," ")&amp;INDEX('Fixed inputs'!$D$93:$D$97,MATCH(A332,rngFuels,0))</f>
        <v>GB Gas</v>
      </c>
      <c r="E332" s="59"/>
      <c r="G332" s="86" t="str">
        <f t="shared" si="39"/>
        <v>GB Gas</v>
      </c>
      <c r="H332" s="86" t="s">
        <v>22</v>
      </c>
      <c r="I332" s="87">
        <f ca="1">INDEX(rngFuelPricesDeterministic,MATCH($C332,'Commodity inputs and calcs'!$N$33:$N$100,0),MATCH($A332,'Commodity inputs and calcs'!$O$32:$S$32,0))+'Fuel adder inputs and calcs'!Q329</f>
        <v>8.5191437430113961</v>
      </c>
      <c r="J332" s="87"/>
      <c r="K332" s="86" t="s">
        <v>23</v>
      </c>
      <c r="L332" s="88">
        <v>1</v>
      </c>
      <c r="M332" s="137">
        <f>INDEX('Fixed inputs'!$G$8:$G$75,MATCH(C332,'Fixed inputs'!$D$8:$D$75,0))</f>
        <v>47209</v>
      </c>
      <c r="N332" s="137"/>
      <c r="O332" s="86" t="s">
        <v>24</v>
      </c>
      <c r="P332" s="86" t="s">
        <v>113</v>
      </c>
      <c r="Q332" s="86"/>
      <c r="R332" s="89" t="str">
        <f t="shared" si="40"/>
        <v>2024 Validation</v>
      </c>
    </row>
    <row r="333" spans="1:18" x14ac:dyDescent="0.6">
      <c r="A333" s="82" t="str">
        <f>'Fuel adder inputs and calcs'!C330</f>
        <v>Gas</v>
      </c>
      <c r="B333" s="82" t="str">
        <f>'Fuel adder inputs and calcs'!D330</f>
        <v>GB</v>
      </c>
      <c r="C333" s="82" t="str">
        <f>'Fuel adder inputs and calcs'!E330&amp;'Fuel adder inputs and calcs'!F330</f>
        <v>2029Q3</v>
      </c>
      <c r="D333" s="82" t="str">
        <f>B333&amp;IF(B333="",""," ")&amp;INDEX('Fixed inputs'!$D$93:$D$97,MATCH(A333,rngFuels,0))</f>
        <v>GB Gas</v>
      </c>
      <c r="E333" s="59"/>
      <c r="G333" s="86" t="str">
        <f t="shared" si="39"/>
        <v>GB Gas</v>
      </c>
      <c r="H333" s="86" t="s">
        <v>22</v>
      </c>
      <c r="I333" s="87">
        <f ca="1">INDEX(rngFuelPricesDeterministic,MATCH($C333,'Commodity inputs and calcs'!$N$33:$N$100,0),MATCH($A333,'Commodity inputs and calcs'!$O$32:$S$32,0))+'Fuel adder inputs and calcs'!Q330</f>
        <v>8.24027067517018</v>
      </c>
      <c r="J333" s="87"/>
      <c r="K333" s="86" t="s">
        <v>23</v>
      </c>
      <c r="L333" s="88">
        <v>1</v>
      </c>
      <c r="M333" s="137">
        <f>INDEX('Fixed inputs'!$G$8:$G$75,MATCH(C333,'Fixed inputs'!$D$8:$D$75,0))</f>
        <v>47300</v>
      </c>
      <c r="N333" s="137"/>
      <c r="O333" s="86" t="s">
        <v>24</v>
      </c>
      <c r="P333" s="86" t="s">
        <v>113</v>
      </c>
      <c r="Q333" s="86"/>
      <c r="R333" s="89" t="str">
        <f t="shared" si="40"/>
        <v>2024 Validation</v>
      </c>
    </row>
    <row r="334" spans="1:18" x14ac:dyDescent="0.6">
      <c r="A334" s="82" t="str">
        <f>'Fuel adder inputs and calcs'!C331</f>
        <v>Gas</v>
      </c>
      <c r="B334" s="82" t="str">
        <f>'Fuel adder inputs and calcs'!D331</f>
        <v>GB</v>
      </c>
      <c r="C334" s="82" t="str">
        <f>'Fuel adder inputs and calcs'!E331&amp;'Fuel adder inputs and calcs'!F331</f>
        <v>2029Q4</v>
      </c>
      <c r="D334" s="82" t="str">
        <f>B334&amp;IF(B334="",""," ")&amp;INDEX('Fixed inputs'!$D$93:$D$97,MATCH(A334,rngFuels,0))</f>
        <v>GB Gas</v>
      </c>
      <c r="E334" s="59"/>
      <c r="G334" s="86" t="str">
        <f t="shared" ref="G334:G349" si="41">D334</f>
        <v>GB Gas</v>
      </c>
      <c r="H334" s="86" t="s">
        <v>22</v>
      </c>
      <c r="I334" s="87">
        <f ca="1">INDEX(rngFuelPricesDeterministic,MATCH($C334,'Commodity inputs and calcs'!$N$33:$N$100,0),MATCH($A334,'Commodity inputs and calcs'!$O$32:$S$32,0))+'Fuel adder inputs and calcs'!Q331</f>
        <v>9.2353343843988007</v>
      </c>
      <c r="J334" s="87"/>
      <c r="K334" s="86" t="s">
        <v>23</v>
      </c>
      <c r="L334" s="88">
        <v>1</v>
      </c>
      <c r="M334" s="137">
        <f>INDEX('Fixed inputs'!$G$8:$G$75,MATCH(C334,'Fixed inputs'!$D$8:$D$75,0))</f>
        <v>47392</v>
      </c>
      <c r="N334" s="137"/>
      <c r="O334" s="86" t="s">
        <v>24</v>
      </c>
      <c r="P334" s="86" t="s">
        <v>113</v>
      </c>
      <c r="Q334" s="86"/>
      <c r="R334" s="89" t="str">
        <f t="shared" si="40"/>
        <v>2024 Validation</v>
      </c>
    </row>
    <row r="335" spans="1:18" x14ac:dyDescent="0.6">
      <c r="A335" s="82" t="str">
        <f>'Fuel adder inputs and calcs'!C332</f>
        <v>Gas</v>
      </c>
      <c r="B335" s="82" t="str">
        <f>'Fuel adder inputs and calcs'!D332</f>
        <v>GB</v>
      </c>
      <c r="C335" s="82" t="str">
        <f>'Fuel adder inputs and calcs'!E332&amp;'Fuel adder inputs and calcs'!F332</f>
        <v>2030Q1</v>
      </c>
      <c r="D335" s="82" t="str">
        <f>B335&amp;IF(B335="",""," ")&amp;INDEX('Fixed inputs'!$D$93:$D$97,MATCH(A335,rngFuels,0))</f>
        <v>GB Gas</v>
      </c>
      <c r="E335" s="59"/>
      <c r="G335" s="86" t="str">
        <f t="shared" si="41"/>
        <v>GB Gas</v>
      </c>
      <c r="H335" s="86" t="s">
        <v>22</v>
      </c>
      <c r="I335" s="87">
        <f ca="1">INDEX(rngFuelPricesDeterministic,MATCH($C335,'Commodity inputs and calcs'!$N$33:$N$100,0),MATCH($A335,'Commodity inputs and calcs'!$O$32:$S$32,0))+'Fuel adder inputs and calcs'!Q332</f>
        <v>14.0827079080803</v>
      </c>
      <c r="J335" s="87"/>
      <c r="K335" s="86" t="s">
        <v>23</v>
      </c>
      <c r="L335" s="88">
        <v>1</v>
      </c>
      <c r="M335" s="137">
        <f>INDEX('Fixed inputs'!$G$8:$G$75,MATCH(C335,'Fixed inputs'!$D$8:$D$75,0))</f>
        <v>47484</v>
      </c>
      <c r="N335" s="137"/>
      <c r="O335" s="86" t="s">
        <v>24</v>
      </c>
      <c r="P335" s="86" t="s">
        <v>113</v>
      </c>
      <c r="Q335" s="86"/>
      <c r="R335" s="89" t="str">
        <f t="shared" si="40"/>
        <v>2024 Validation</v>
      </c>
    </row>
    <row r="336" spans="1:18" x14ac:dyDescent="0.6">
      <c r="A336" s="82" t="str">
        <f>'Fuel adder inputs and calcs'!C333</f>
        <v>Gas</v>
      </c>
      <c r="B336" s="82" t="str">
        <f>'Fuel adder inputs and calcs'!D333</f>
        <v>GB</v>
      </c>
      <c r="C336" s="82" t="str">
        <f>'Fuel adder inputs and calcs'!E333&amp;'Fuel adder inputs and calcs'!F333</f>
        <v>2030Q2</v>
      </c>
      <c r="D336" s="82" t="str">
        <f>B336&amp;IF(B336="",""," ")&amp;INDEX('Fixed inputs'!$D$93:$D$97,MATCH(A336,rngFuels,0))</f>
        <v>GB Gas</v>
      </c>
      <c r="E336" s="59"/>
      <c r="G336" s="86" t="str">
        <f t="shared" si="41"/>
        <v>GB Gas</v>
      </c>
      <c r="H336" s="86" t="s">
        <v>22</v>
      </c>
      <c r="I336" s="87">
        <f ca="1">INDEX(rngFuelPricesDeterministic,MATCH($C336,'Commodity inputs and calcs'!$N$33:$N$100,0),MATCH($A336,'Commodity inputs and calcs'!$O$32:$S$32,0))+'Fuel adder inputs and calcs'!Q333</f>
        <v>8.5191437430113961</v>
      </c>
      <c r="J336" s="87"/>
      <c r="K336" s="86" t="s">
        <v>23</v>
      </c>
      <c r="L336" s="88">
        <v>1</v>
      </c>
      <c r="M336" s="137">
        <f>INDEX('Fixed inputs'!$G$8:$G$75,MATCH(C336,'Fixed inputs'!$D$8:$D$75,0))</f>
        <v>47574</v>
      </c>
      <c r="N336" s="137"/>
      <c r="O336" s="86" t="s">
        <v>24</v>
      </c>
      <c r="P336" s="86" t="s">
        <v>113</v>
      </c>
      <c r="Q336" s="86"/>
      <c r="R336" s="89" t="str">
        <f t="shared" si="40"/>
        <v>2024 Validation</v>
      </c>
    </row>
    <row r="337" spans="1:18" x14ac:dyDescent="0.6">
      <c r="A337" s="82" t="str">
        <f>'Fuel adder inputs and calcs'!C334</f>
        <v>Gas</v>
      </c>
      <c r="B337" s="82" t="str">
        <f>'Fuel adder inputs and calcs'!D334</f>
        <v>GB</v>
      </c>
      <c r="C337" s="82" t="str">
        <f>'Fuel adder inputs and calcs'!E334&amp;'Fuel adder inputs and calcs'!F334</f>
        <v>2030Q3</v>
      </c>
      <c r="D337" s="82" t="str">
        <f>B337&amp;IF(B337="",""," ")&amp;INDEX('Fixed inputs'!$D$93:$D$97,MATCH(A337,rngFuels,0))</f>
        <v>GB Gas</v>
      </c>
      <c r="E337" s="59"/>
      <c r="G337" s="86" t="str">
        <f t="shared" si="41"/>
        <v>GB Gas</v>
      </c>
      <c r="H337" s="86" t="s">
        <v>22</v>
      </c>
      <c r="I337" s="87">
        <f ca="1">INDEX(rngFuelPricesDeterministic,MATCH($C337,'Commodity inputs and calcs'!$N$33:$N$100,0),MATCH($A337,'Commodity inputs and calcs'!$O$32:$S$32,0))+'Fuel adder inputs and calcs'!Q334</f>
        <v>8.24027067517018</v>
      </c>
      <c r="J337" s="87"/>
      <c r="K337" s="86" t="s">
        <v>23</v>
      </c>
      <c r="L337" s="88">
        <v>1</v>
      </c>
      <c r="M337" s="137">
        <f>INDEX('Fixed inputs'!$G$8:$G$75,MATCH(C337,'Fixed inputs'!$D$8:$D$75,0))</f>
        <v>47665</v>
      </c>
      <c r="N337" s="137"/>
      <c r="O337" s="86" t="s">
        <v>24</v>
      </c>
      <c r="P337" s="86" t="s">
        <v>113</v>
      </c>
      <c r="Q337" s="86"/>
      <c r="R337" s="89" t="str">
        <f t="shared" si="40"/>
        <v>2024 Validation</v>
      </c>
    </row>
    <row r="338" spans="1:18" x14ac:dyDescent="0.6">
      <c r="A338" s="82" t="str">
        <f>'Fuel adder inputs and calcs'!C335</f>
        <v>Gas</v>
      </c>
      <c r="B338" s="82" t="str">
        <f>'Fuel adder inputs and calcs'!D335</f>
        <v>GB</v>
      </c>
      <c r="C338" s="82" t="str">
        <f>'Fuel adder inputs and calcs'!E335&amp;'Fuel adder inputs and calcs'!F335</f>
        <v>2030Q4</v>
      </c>
      <c r="D338" s="82" t="str">
        <f>B338&amp;IF(B338="",""," ")&amp;INDEX('Fixed inputs'!$D$93:$D$97,MATCH(A338,rngFuels,0))</f>
        <v>GB Gas</v>
      </c>
      <c r="E338" s="59"/>
      <c r="G338" s="86" t="str">
        <f t="shared" si="41"/>
        <v>GB Gas</v>
      </c>
      <c r="H338" s="86" t="s">
        <v>22</v>
      </c>
      <c r="I338" s="87">
        <f ca="1">INDEX(rngFuelPricesDeterministic,MATCH($C338,'Commodity inputs and calcs'!$N$33:$N$100,0),MATCH($A338,'Commodity inputs and calcs'!$O$32:$S$32,0))+'Fuel adder inputs and calcs'!Q335</f>
        <v>9.2353343843988007</v>
      </c>
      <c r="J338" s="87"/>
      <c r="K338" s="86" t="s">
        <v>23</v>
      </c>
      <c r="L338" s="88">
        <v>1</v>
      </c>
      <c r="M338" s="137">
        <f>INDEX('Fixed inputs'!$G$8:$G$75,MATCH(C338,'Fixed inputs'!$D$8:$D$75,0))</f>
        <v>47757</v>
      </c>
      <c r="N338" s="137"/>
      <c r="O338" s="86" t="s">
        <v>24</v>
      </c>
      <c r="P338" s="86" t="s">
        <v>113</v>
      </c>
      <c r="Q338" s="86"/>
      <c r="R338" s="89" t="str">
        <f t="shared" si="40"/>
        <v>2024 Validation</v>
      </c>
    </row>
    <row r="339" spans="1:18" x14ac:dyDescent="0.6">
      <c r="A339" s="82" t="str">
        <f>'Fuel adder inputs and calcs'!C336</f>
        <v>Gas</v>
      </c>
      <c r="B339" s="82" t="str">
        <f>'Fuel adder inputs and calcs'!D336</f>
        <v>GB</v>
      </c>
      <c r="C339" s="82" t="str">
        <f>'Fuel adder inputs and calcs'!E336&amp;'Fuel adder inputs and calcs'!F336</f>
        <v>2031Q1</v>
      </c>
      <c r="D339" s="82" t="str">
        <f>B339&amp;IF(B339="",""," ")&amp;INDEX('Fixed inputs'!$D$93:$D$97,MATCH(A339,rngFuels,0))</f>
        <v>GB Gas</v>
      </c>
      <c r="E339" s="59"/>
      <c r="G339" s="86" t="str">
        <f t="shared" si="41"/>
        <v>GB Gas</v>
      </c>
      <c r="H339" s="86" t="s">
        <v>22</v>
      </c>
      <c r="I339" s="87">
        <f ca="1">INDEX(rngFuelPricesDeterministic,MATCH($C339,'Commodity inputs and calcs'!$N$33:$N$100,0),MATCH($A339,'Commodity inputs and calcs'!$O$32:$S$32,0))+'Fuel adder inputs and calcs'!Q336</f>
        <v>14.0827079080803</v>
      </c>
      <c r="J339" s="87"/>
      <c r="K339" s="86" t="s">
        <v>23</v>
      </c>
      <c r="L339" s="88">
        <v>1</v>
      </c>
      <c r="M339" s="137">
        <f>INDEX('Fixed inputs'!$G$8:$G$75,MATCH(C339,'Fixed inputs'!$D$8:$D$75,0))</f>
        <v>47849</v>
      </c>
      <c r="N339" s="137"/>
      <c r="O339" s="86" t="s">
        <v>24</v>
      </c>
      <c r="P339" s="86" t="s">
        <v>113</v>
      </c>
      <c r="Q339" s="86"/>
      <c r="R339" s="89" t="str">
        <f t="shared" si="40"/>
        <v>2024 Validation</v>
      </c>
    </row>
    <row r="340" spans="1:18" x14ac:dyDescent="0.6">
      <c r="A340" s="82" t="str">
        <f>'Fuel adder inputs and calcs'!C337</f>
        <v>Gas</v>
      </c>
      <c r="B340" s="82" t="str">
        <f>'Fuel adder inputs and calcs'!D337</f>
        <v>GB</v>
      </c>
      <c r="C340" s="82" t="str">
        <f>'Fuel adder inputs and calcs'!E337&amp;'Fuel adder inputs and calcs'!F337</f>
        <v>2031Q2</v>
      </c>
      <c r="D340" s="82" t="str">
        <f>B340&amp;IF(B340="",""," ")&amp;INDEX('Fixed inputs'!$D$93:$D$97,MATCH(A340,rngFuels,0))</f>
        <v>GB Gas</v>
      </c>
      <c r="E340" s="59"/>
      <c r="G340" s="86" t="str">
        <f t="shared" si="41"/>
        <v>GB Gas</v>
      </c>
      <c r="H340" s="86" t="s">
        <v>22</v>
      </c>
      <c r="I340" s="87">
        <f ca="1">INDEX(rngFuelPricesDeterministic,MATCH($C340,'Commodity inputs and calcs'!$N$33:$N$100,0),MATCH($A340,'Commodity inputs and calcs'!$O$32:$S$32,0))+'Fuel adder inputs and calcs'!Q337</f>
        <v>8.5191437430113961</v>
      </c>
      <c r="J340" s="87"/>
      <c r="K340" s="86" t="s">
        <v>23</v>
      </c>
      <c r="L340" s="88">
        <v>1</v>
      </c>
      <c r="M340" s="137">
        <f>INDEX('Fixed inputs'!$G$8:$G$75,MATCH(C340,'Fixed inputs'!$D$8:$D$75,0))</f>
        <v>47939</v>
      </c>
      <c r="N340" s="137"/>
      <c r="O340" s="86" t="s">
        <v>24</v>
      </c>
      <c r="P340" s="86" t="s">
        <v>113</v>
      </c>
      <c r="Q340" s="86"/>
      <c r="R340" s="89" t="str">
        <f t="shared" si="40"/>
        <v>2024 Validation</v>
      </c>
    </row>
    <row r="341" spans="1:18" x14ac:dyDescent="0.6">
      <c r="A341" s="82" t="str">
        <f>'Fuel adder inputs and calcs'!C338</f>
        <v>Gas</v>
      </c>
      <c r="B341" s="82" t="str">
        <f>'Fuel adder inputs and calcs'!D338</f>
        <v>GB</v>
      </c>
      <c r="C341" s="82" t="str">
        <f>'Fuel adder inputs and calcs'!E338&amp;'Fuel adder inputs and calcs'!F338</f>
        <v>2031Q3</v>
      </c>
      <c r="D341" s="82" t="str">
        <f>B341&amp;IF(B341="",""," ")&amp;INDEX('Fixed inputs'!$D$93:$D$97,MATCH(A341,rngFuels,0))</f>
        <v>GB Gas</v>
      </c>
      <c r="E341" s="59"/>
      <c r="G341" s="86" t="str">
        <f t="shared" si="41"/>
        <v>GB Gas</v>
      </c>
      <c r="H341" s="86" t="s">
        <v>22</v>
      </c>
      <c r="I341" s="87">
        <f ca="1">INDEX(rngFuelPricesDeterministic,MATCH($C341,'Commodity inputs and calcs'!$N$33:$N$100,0),MATCH($A341,'Commodity inputs and calcs'!$O$32:$S$32,0))+'Fuel adder inputs and calcs'!Q338</f>
        <v>8.24027067517018</v>
      </c>
      <c r="J341" s="87"/>
      <c r="K341" s="86" t="s">
        <v>23</v>
      </c>
      <c r="L341" s="88">
        <v>1</v>
      </c>
      <c r="M341" s="137">
        <f>INDEX('Fixed inputs'!$G$8:$G$75,MATCH(C341,'Fixed inputs'!$D$8:$D$75,0))</f>
        <v>48030</v>
      </c>
      <c r="N341" s="137"/>
      <c r="O341" s="86" t="s">
        <v>24</v>
      </c>
      <c r="P341" s="86" t="s">
        <v>113</v>
      </c>
      <c r="Q341" s="86"/>
      <c r="R341" s="89" t="str">
        <f t="shared" si="40"/>
        <v>2024 Validation</v>
      </c>
    </row>
    <row r="342" spans="1:18" x14ac:dyDescent="0.6">
      <c r="A342" s="82" t="str">
        <f>'Fuel adder inputs and calcs'!C339</f>
        <v>Gas</v>
      </c>
      <c r="B342" s="82" t="str">
        <f>'Fuel adder inputs and calcs'!D339</f>
        <v>GB</v>
      </c>
      <c r="C342" s="82" t="str">
        <f>'Fuel adder inputs and calcs'!E339&amp;'Fuel adder inputs and calcs'!F339</f>
        <v>2031Q4</v>
      </c>
      <c r="D342" s="82" t="str">
        <f>B342&amp;IF(B342="",""," ")&amp;INDEX('Fixed inputs'!$D$93:$D$97,MATCH(A342,rngFuels,0))</f>
        <v>GB Gas</v>
      </c>
      <c r="E342" s="59"/>
      <c r="G342" s="86" t="str">
        <f t="shared" si="41"/>
        <v>GB Gas</v>
      </c>
      <c r="H342" s="86" t="s">
        <v>22</v>
      </c>
      <c r="I342" s="87">
        <f ca="1">INDEX(rngFuelPricesDeterministic,MATCH($C342,'Commodity inputs and calcs'!$N$33:$N$100,0),MATCH($A342,'Commodity inputs and calcs'!$O$32:$S$32,0))+'Fuel adder inputs and calcs'!Q339</f>
        <v>9.2353343843988007</v>
      </c>
      <c r="J342" s="87"/>
      <c r="K342" s="86" t="s">
        <v>23</v>
      </c>
      <c r="L342" s="88">
        <v>1</v>
      </c>
      <c r="M342" s="137">
        <f>INDEX('Fixed inputs'!$G$8:$G$75,MATCH(C342,'Fixed inputs'!$D$8:$D$75,0))</f>
        <v>48122</v>
      </c>
      <c r="N342" s="137"/>
      <c r="O342" s="86" t="s">
        <v>24</v>
      </c>
      <c r="P342" s="86" t="s">
        <v>113</v>
      </c>
      <c r="Q342" s="86"/>
      <c r="R342" s="89" t="str">
        <f t="shared" si="40"/>
        <v>2024 Validation</v>
      </c>
    </row>
    <row r="343" spans="1:18" x14ac:dyDescent="0.6">
      <c r="A343" s="82" t="str">
        <f>'Fuel adder inputs and calcs'!C340</f>
        <v>Gas</v>
      </c>
      <c r="B343" s="82" t="str">
        <f>'Fuel adder inputs and calcs'!D340</f>
        <v>GB</v>
      </c>
      <c r="C343" s="82" t="str">
        <f>'Fuel adder inputs and calcs'!E340&amp;'Fuel adder inputs and calcs'!F340</f>
        <v>2032Q1</v>
      </c>
      <c r="D343" s="82" t="str">
        <f>B343&amp;IF(B343="",""," ")&amp;INDEX('Fixed inputs'!$D$93:$D$97,MATCH(A343,rngFuels,0))</f>
        <v>GB Gas</v>
      </c>
      <c r="E343" s="59"/>
      <c r="G343" s="86" t="str">
        <f t="shared" si="41"/>
        <v>GB Gas</v>
      </c>
      <c r="H343" s="86" t="s">
        <v>22</v>
      </c>
      <c r="I343" s="87">
        <f ca="1">INDEX(rngFuelPricesDeterministic,MATCH($C343,'Commodity inputs and calcs'!$N$33:$N$100,0),MATCH($A343,'Commodity inputs and calcs'!$O$32:$S$32,0))+'Fuel adder inputs and calcs'!Q340</f>
        <v>14.0827079080803</v>
      </c>
      <c r="J343" s="87"/>
      <c r="K343" s="86" t="s">
        <v>23</v>
      </c>
      <c r="L343" s="88">
        <v>1</v>
      </c>
      <c r="M343" s="137">
        <f>INDEX('Fixed inputs'!$G$8:$G$75,MATCH(C343,'Fixed inputs'!$D$8:$D$75,0))</f>
        <v>48214</v>
      </c>
      <c r="N343" s="137"/>
      <c r="O343" s="86" t="s">
        <v>24</v>
      </c>
      <c r="P343" s="86" t="s">
        <v>113</v>
      </c>
      <c r="Q343" s="86"/>
      <c r="R343" s="89" t="str">
        <f t="shared" si="40"/>
        <v>2024 Validation</v>
      </c>
    </row>
    <row r="344" spans="1:18" x14ac:dyDescent="0.6">
      <c r="A344" s="82" t="str">
        <f>'Fuel adder inputs and calcs'!C341</f>
        <v>Gas</v>
      </c>
      <c r="B344" s="82" t="str">
        <f>'Fuel adder inputs and calcs'!D341</f>
        <v>GB</v>
      </c>
      <c r="C344" s="82" t="str">
        <f>'Fuel adder inputs and calcs'!E341&amp;'Fuel adder inputs and calcs'!F341</f>
        <v>2032Q2</v>
      </c>
      <c r="D344" s="82" t="str">
        <f>B344&amp;IF(B344="",""," ")&amp;INDEX('Fixed inputs'!$D$93:$D$97,MATCH(A344,rngFuels,0))</f>
        <v>GB Gas</v>
      </c>
      <c r="E344" s="59"/>
      <c r="G344" s="86" t="str">
        <f t="shared" si="41"/>
        <v>GB Gas</v>
      </c>
      <c r="H344" s="86" t="s">
        <v>22</v>
      </c>
      <c r="I344" s="87">
        <f ca="1">INDEX(rngFuelPricesDeterministic,MATCH($C344,'Commodity inputs and calcs'!$N$33:$N$100,0),MATCH($A344,'Commodity inputs and calcs'!$O$32:$S$32,0))+'Fuel adder inputs and calcs'!Q341</f>
        <v>8.5191437430113961</v>
      </c>
      <c r="J344" s="87"/>
      <c r="K344" s="86" t="s">
        <v>23</v>
      </c>
      <c r="L344" s="88">
        <v>1</v>
      </c>
      <c r="M344" s="137">
        <f>INDEX('Fixed inputs'!$G$8:$G$75,MATCH(C344,'Fixed inputs'!$D$8:$D$75,0))</f>
        <v>48305</v>
      </c>
      <c r="N344" s="137"/>
      <c r="O344" s="86" t="s">
        <v>24</v>
      </c>
      <c r="P344" s="86" t="s">
        <v>113</v>
      </c>
      <c r="Q344" s="86"/>
      <c r="R344" s="89" t="str">
        <f t="shared" si="40"/>
        <v>2024 Validation</v>
      </c>
    </row>
    <row r="345" spans="1:18" x14ac:dyDescent="0.6">
      <c r="A345" s="82" t="str">
        <f>'Fuel adder inputs and calcs'!C342</f>
        <v>Gas</v>
      </c>
      <c r="B345" s="82" t="str">
        <f>'Fuel adder inputs and calcs'!D342</f>
        <v>GB</v>
      </c>
      <c r="C345" s="82" t="str">
        <f>'Fuel adder inputs and calcs'!E342&amp;'Fuel adder inputs and calcs'!F342</f>
        <v>2032Q3</v>
      </c>
      <c r="D345" s="82" t="str">
        <f>B345&amp;IF(B345="",""," ")&amp;INDEX('Fixed inputs'!$D$93:$D$97,MATCH(A345,rngFuels,0))</f>
        <v>GB Gas</v>
      </c>
      <c r="E345" s="59"/>
      <c r="G345" s="86" t="str">
        <f t="shared" si="41"/>
        <v>GB Gas</v>
      </c>
      <c r="H345" s="86" t="s">
        <v>22</v>
      </c>
      <c r="I345" s="87">
        <f ca="1">INDEX(rngFuelPricesDeterministic,MATCH($C345,'Commodity inputs and calcs'!$N$33:$N$100,0),MATCH($A345,'Commodity inputs and calcs'!$O$32:$S$32,0))+'Fuel adder inputs and calcs'!Q342</f>
        <v>8.24027067517018</v>
      </c>
      <c r="J345" s="87"/>
      <c r="K345" s="86" t="s">
        <v>23</v>
      </c>
      <c r="L345" s="88">
        <v>1</v>
      </c>
      <c r="M345" s="137">
        <f>INDEX('Fixed inputs'!$G$8:$G$75,MATCH(C345,'Fixed inputs'!$D$8:$D$75,0))</f>
        <v>48396</v>
      </c>
      <c r="N345" s="137"/>
      <c r="O345" s="86" t="s">
        <v>24</v>
      </c>
      <c r="P345" s="86" t="s">
        <v>113</v>
      </c>
      <c r="Q345" s="86"/>
      <c r="R345" s="89" t="str">
        <f t="shared" si="40"/>
        <v>2024 Validation</v>
      </c>
    </row>
    <row r="346" spans="1:18" x14ac:dyDescent="0.6">
      <c r="A346" s="82" t="str">
        <f>'Fuel adder inputs and calcs'!C343</f>
        <v>Gas</v>
      </c>
      <c r="B346" s="82" t="str">
        <f>'Fuel adder inputs and calcs'!D343</f>
        <v>GB</v>
      </c>
      <c r="C346" s="82" t="str">
        <f>'Fuel adder inputs and calcs'!E343&amp;'Fuel adder inputs and calcs'!F343</f>
        <v>2032Q4</v>
      </c>
      <c r="D346" s="82" t="str">
        <f>B346&amp;IF(B346="",""," ")&amp;INDEX('Fixed inputs'!$D$93:$D$97,MATCH(A346,rngFuels,0))</f>
        <v>GB Gas</v>
      </c>
      <c r="E346" s="59"/>
      <c r="G346" s="86" t="str">
        <f t="shared" si="41"/>
        <v>GB Gas</v>
      </c>
      <c r="H346" s="86" t="s">
        <v>22</v>
      </c>
      <c r="I346" s="87">
        <f ca="1">INDEX(rngFuelPricesDeterministic,MATCH($C346,'Commodity inputs and calcs'!$N$33:$N$100,0),MATCH($A346,'Commodity inputs and calcs'!$O$32:$S$32,0))+'Fuel adder inputs and calcs'!Q343</f>
        <v>9.2353343843988007</v>
      </c>
      <c r="J346" s="87"/>
      <c r="K346" s="86" t="s">
        <v>23</v>
      </c>
      <c r="L346" s="88">
        <v>1</v>
      </c>
      <c r="M346" s="137">
        <f>INDEX('Fixed inputs'!$G$8:$G$75,MATCH(C346,'Fixed inputs'!$D$8:$D$75,0))</f>
        <v>48488</v>
      </c>
      <c r="N346" s="137"/>
      <c r="O346" s="86" t="s">
        <v>24</v>
      </c>
      <c r="P346" s="86" t="s">
        <v>113</v>
      </c>
      <c r="Q346" s="86"/>
      <c r="R346" s="89" t="str">
        <f t="shared" si="40"/>
        <v>2024 Validation</v>
      </c>
    </row>
    <row r="347" spans="1:18" x14ac:dyDescent="0.6">
      <c r="A347" s="82" t="str">
        <f>'Fuel adder inputs and calcs'!C344</f>
        <v>Gas</v>
      </c>
      <c r="B347" s="82" t="str">
        <f>'Fuel adder inputs and calcs'!D344</f>
        <v>GB</v>
      </c>
      <c r="C347" s="82" t="str">
        <f>'Fuel adder inputs and calcs'!E344&amp;'Fuel adder inputs and calcs'!F344</f>
        <v>2033Q1</v>
      </c>
      <c r="D347" s="82" t="str">
        <f>B347&amp;IF(B347="",""," ")&amp;INDEX('Fixed inputs'!$D$93:$D$97,MATCH(A347,rngFuels,0))</f>
        <v>GB Gas</v>
      </c>
      <c r="E347" s="59"/>
      <c r="G347" s="86" t="str">
        <f t="shared" si="41"/>
        <v>GB Gas</v>
      </c>
      <c r="H347" s="86" t="s">
        <v>22</v>
      </c>
      <c r="I347" s="87">
        <f ca="1">INDEX(rngFuelPricesDeterministic,MATCH($C347,'Commodity inputs and calcs'!$N$33:$N$100,0),MATCH($A347,'Commodity inputs and calcs'!$O$32:$S$32,0))+'Fuel adder inputs and calcs'!Q344</f>
        <v>14.0827079080803</v>
      </c>
      <c r="J347" s="87"/>
      <c r="K347" s="86" t="s">
        <v>23</v>
      </c>
      <c r="L347" s="88">
        <v>1</v>
      </c>
      <c r="M347" s="137">
        <f>INDEX('Fixed inputs'!$G$8:$G$75,MATCH(C347,'Fixed inputs'!$D$8:$D$75,0))</f>
        <v>48580</v>
      </c>
      <c r="N347" s="137"/>
      <c r="O347" s="86" t="s">
        <v>24</v>
      </c>
      <c r="P347" s="86" t="s">
        <v>113</v>
      </c>
      <c r="Q347" s="86"/>
      <c r="R347" s="89" t="str">
        <f t="shared" si="40"/>
        <v>2024 Validation</v>
      </c>
    </row>
    <row r="348" spans="1:18" x14ac:dyDescent="0.6">
      <c r="A348" s="82" t="str">
        <f>'Fuel adder inputs and calcs'!C345</f>
        <v>Gas</v>
      </c>
      <c r="B348" s="82" t="str">
        <f>'Fuel adder inputs and calcs'!D345</f>
        <v>GB</v>
      </c>
      <c r="C348" s="82" t="str">
        <f>'Fuel adder inputs and calcs'!E345&amp;'Fuel adder inputs and calcs'!F345</f>
        <v>2033Q2</v>
      </c>
      <c r="D348" s="82" t="str">
        <f>B348&amp;IF(B348="",""," ")&amp;INDEX('Fixed inputs'!$D$93:$D$97,MATCH(A348,rngFuels,0))</f>
        <v>GB Gas</v>
      </c>
      <c r="E348" s="59"/>
      <c r="G348" s="86" t="str">
        <f t="shared" si="41"/>
        <v>GB Gas</v>
      </c>
      <c r="H348" s="86" t="s">
        <v>22</v>
      </c>
      <c r="I348" s="87">
        <f ca="1">INDEX(rngFuelPricesDeterministic,MATCH($C348,'Commodity inputs and calcs'!$N$33:$N$100,0),MATCH($A348,'Commodity inputs and calcs'!$O$32:$S$32,0))+'Fuel adder inputs and calcs'!Q345</f>
        <v>8.5191437430113961</v>
      </c>
      <c r="J348" s="87"/>
      <c r="K348" s="86" t="s">
        <v>23</v>
      </c>
      <c r="L348" s="88">
        <v>1</v>
      </c>
      <c r="M348" s="137">
        <f>INDEX('Fixed inputs'!$G$8:$G$75,MATCH(C348,'Fixed inputs'!$D$8:$D$75,0))</f>
        <v>48670</v>
      </c>
      <c r="N348" s="137"/>
      <c r="O348" s="86" t="s">
        <v>24</v>
      </c>
      <c r="P348" s="86" t="s">
        <v>113</v>
      </c>
      <c r="Q348" s="86"/>
      <c r="R348" s="89" t="str">
        <f t="shared" si="40"/>
        <v>2024 Validation</v>
      </c>
    </row>
    <row r="349" spans="1:18" x14ac:dyDescent="0.6">
      <c r="A349" s="82" t="str">
        <f>'Fuel adder inputs and calcs'!C346</f>
        <v>Gas</v>
      </c>
      <c r="B349" s="82" t="str">
        <f>'Fuel adder inputs and calcs'!D346</f>
        <v>GB</v>
      </c>
      <c r="C349" s="82" t="str">
        <f>'Fuel adder inputs and calcs'!E346&amp;'Fuel adder inputs and calcs'!F346</f>
        <v>2033Q3</v>
      </c>
      <c r="D349" s="82" t="str">
        <f>B349&amp;IF(B349="",""," ")&amp;INDEX('Fixed inputs'!$D$93:$D$97,MATCH(A349,rngFuels,0))</f>
        <v>GB Gas</v>
      </c>
      <c r="E349" s="59"/>
      <c r="G349" s="86" t="str">
        <f t="shared" si="41"/>
        <v>GB Gas</v>
      </c>
      <c r="H349" s="86" t="s">
        <v>22</v>
      </c>
      <c r="I349" s="87">
        <f ca="1">INDEX(rngFuelPricesDeterministic,MATCH($C349,'Commodity inputs and calcs'!$N$33:$N$100,0),MATCH($A349,'Commodity inputs and calcs'!$O$32:$S$32,0))+'Fuel adder inputs and calcs'!Q346</f>
        <v>8.24027067517018</v>
      </c>
      <c r="J349" s="87"/>
      <c r="K349" s="86" t="s">
        <v>23</v>
      </c>
      <c r="L349" s="88">
        <v>1</v>
      </c>
      <c r="M349" s="137">
        <f>INDEX('Fixed inputs'!$G$8:$G$75,MATCH(C349,'Fixed inputs'!$D$8:$D$75,0))</f>
        <v>48761</v>
      </c>
      <c r="N349" s="137"/>
      <c r="O349" s="86" t="s">
        <v>24</v>
      </c>
      <c r="P349" s="86" t="s">
        <v>113</v>
      </c>
      <c r="Q349" s="86"/>
      <c r="R349" s="89" t="str">
        <f t="shared" si="40"/>
        <v>2024 Validation</v>
      </c>
    </row>
    <row r="350" spans="1:18" x14ac:dyDescent="0.6">
      <c r="A350" s="82" t="str">
        <f>'Fuel adder inputs and calcs'!C347</f>
        <v>Gas</v>
      </c>
      <c r="B350" s="82" t="str">
        <f>'Fuel adder inputs and calcs'!D347</f>
        <v>GB</v>
      </c>
      <c r="C350" s="82" t="str">
        <f>'Fuel adder inputs and calcs'!E347&amp;'Fuel adder inputs and calcs'!F347</f>
        <v>2033Q4</v>
      </c>
      <c r="D350" s="82" t="str">
        <f>B350&amp;IF(B350="",""," ")&amp;INDEX('Fixed inputs'!$D$93:$D$97,MATCH(A350,rngFuels,0))</f>
        <v>GB Gas</v>
      </c>
      <c r="E350" s="59"/>
      <c r="G350" s="86" t="str">
        <f t="shared" si="39"/>
        <v>GB Gas</v>
      </c>
      <c r="H350" s="86" t="s">
        <v>22</v>
      </c>
      <c r="I350" s="87">
        <f ca="1">INDEX(rngFuelPricesDeterministic,MATCH($C350,'Commodity inputs and calcs'!$N$33:$N$100,0),MATCH($A350,'Commodity inputs and calcs'!$O$32:$S$32,0))+'Fuel adder inputs and calcs'!Q347</f>
        <v>9.2353343843988007</v>
      </c>
      <c r="J350" s="87"/>
      <c r="K350" s="86" t="s">
        <v>23</v>
      </c>
      <c r="L350" s="88">
        <v>1</v>
      </c>
      <c r="M350" s="137">
        <f>INDEX('Fixed inputs'!$G$8:$G$75,MATCH(C350,'Fixed inputs'!$D$8:$D$75,0))</f>
        <v>48853</v>
      </c>
      <c r="N350" s="137"/>
      <c r="O350" s="86" t="s">
        <v>24</v>
      </c>
      <c r="P350" s="86" t="s">
        <v>113</v>
      </c>
      <c r="Q350" s="86"/>
      <c r="R350" s="89" t="str">
        <f t="shared" si="40"/>
        <v>2024 Validation</v>
      </c>
    </row>
    <row r="351" spans="1:18" x14ac:dyDescent="0.6">
      <c r="A351" s="82" t="str">
        <f>'Fuel adder inputs and calcs'!C348</f>
        <v>Gasoil</v>
      </c>
      <c r="B351" s="82" t="str">
        <f>'Fuel adder inputs and calcs'!D348</f>
        <v>ROI</v>
      </c>
      <c r="C351" s="82" t="str">
        <f>'Fuel adder inputs and calcs'!E348&amp;'Fuel adder inputs and calcs'!F348</f>
        <v>2017Q1</v>
      </c>
      <c r="D351" s="82" t="str">
        <f>B351&amp;IF(B351="",""," ")&amp;INDEX('Fixed inputs'!$D$93:$D$97,MATCH(A351,rngFuels,0))</f>
        <v>ROI Distillate</v>
      </c>
      <c r="E351" s="59"/>
      <c r="G351" s="86" t="str">
        <f t="shared" ref="G351:G357" si="42">D351</f>
        <v>ROI Distillate</v>
      </c>
      <c r="H351" s="86" t="s">
        <v>22</v>
      </c>
      <c r="I351" s="87">
        <f ca="1">INDEX(rngFuelPricesDeterministic,MATCH($C351,'Commodity inputs and calcs'!$N$33:$N$100,0),MATCH($A351,'Commodity inputs and calcs'!$O$32:$S$32,0))+'Fuel adder inputs and calcs'!Q348</f>
        <v>15.126583520271021</v>
      </c>
      <c r="J351" s="87"/>
      <c r="K351" s="86" t="s">
        <v>23</v>
      </c>
      <c r="L351" s="88">
        <v>1</v>
      </c>
      <c r="M351" s="137">
        <f>INDEX('Fixed inputs'!$G$8:$G$75,MATCH(C351,'Fixed inputs'!$D$8:$D$75,0))</f>
        <v>42736</v>
      </c>
      <c r="N351" s="137"/>
      <c r="O351" s="86" t="s">
        <v>24</v>
      </c>
      <c r="P351" s="86" t="s">
        <v>113</v>
      </c>
      <c r="Q351" s="86"/>
      <c r="R351" s="89" t="str">
        <f t="shared" si="2"/>
        <v>2024 Validation</v>
      </c>
    </row>
    <row r="352" spans="1:18" x14ac:dyDescent="0.6">
      <c r="A352" s="82" t="str">
        <f>'Fuel adder inputs and calcs'!C349</f>
        <v>Gasoil</v>
      </c>
      <c r="B352" s="82" t="str">
        <f>'Fuel adder inputs and calcs'!D349</f>
        <v>ROI</v>
      </c>
      <c r="C352" s="82" t="str">
        <f>'Fuel adder inputs and calcs'!E349&amp;'Fuel adder inputs and calcs'!F349</f>
        <v>2017Q2</v>
      </c>
      <c r="D352" s="82" t="str">
        <f>B352&amp;IF(B352="",""," ")&amp;INDEX('Fixed inputs'!$D$93:$D$97,MATCH(A352,rngFuels,0))</f>
        <v>ROI Distillate</v>
      </c>
      <c r="E352" s="59"/>
      <c r="G352" s="86" t="str">
        <f t="shared" si="42"/>
        <v>ROI Distillate</v>
      </c>
      <c r="H352" s="86" t="s">
        <v>22</v>
      </c>
      <c r="I352" s="87">
        <f ca="1">INDEX(rngFuelPricesDeterministic,MATCH($C352,'Commodity inputs and calcs'!$N$33:$N$100,0),MATCH($A352,'Commodity inputs and calcs'!$O$32:$S$32,0))+'Fuel adder inputs and calcs'!Q349</f>
        <v>15.126583520271021</v>
      </c>
      <c r="J352" s="87"/>
      <c r="K352" s="86" t="s">
        <v>23</v>
      </c>
      <c r="L352" s="88">
        <v>1</v>
      </c>
      <c r="M352" s="137">
        <f>INDEX('Fixed inputs'!$G$8:$G$75,MATCH(C352,'Fixed inputs'!$D$8:$D$75,0))</f>
        <v>42826</v>
      </c>
      <c r="N352" s="137"/>
      <c r="O352" s="86" t="s">
        <v>24</v>
      </c>
      <c r="P352" s="86" t="s">
        <v>113</v>
      </c>
      <c r="Q352" s="86"/>
      <c r="R352" s="89" t="str">
        <f t="shared" si="2"/>
        <v>2024 Validation</v>
      </c>
    </row>
    <row r="353" spans="1:18" x14ac:dyDescent="0.6">
      <c r="A353" s="82" t="str">
        <f>'Fuel adder inputs and calcs'!C350</f>
        <v>Gasoil</v>
      </c>
      <c r="B353" s="82" t="str">
        <f>'Fuel adder inputs and calcs'!D350</f>
        <v>ROI</v>
      </c>
      <c r="C353" s="82" t="str">
        <f>'Fuel adder inputs and calcs'!E350&amp;'Fuel adder inputs and calcs'!F350</f>
        <v>2017Q3</v>
      </c>
      <c r="D353" s="82" t="str">
        <f>B353&amp;IF(B353="",""," ")&amp;INDEX('Fixed inputs'!$D$93:$D$97,MATCH(A353,rngFuels,0))</f>
        <v>ROI Distillate</v>
      </c>
      <c r="E353" s="59"/>
      <c r="G353" s="86" t="str">
        <f t="shared" si="42"/>
        <v>ROI Distillate</v>
      </c>
      <c r="H353" s="86" t="s">
        <v>22</v>
      </c>
      <c r="I353" s="87">
        <f ca="1">INDEX(rngFuelPricesDeterministic,MATCH($C353,'Commodity inputs and calcs'!$N$33:$N$100,0),MATCH($A353,'Commodity inputs and calcs'!$O$32:$S$32,0))+'Fuel adder inputs and calcs'!Q350</f>
        <v>15.126583520271021</v>
      </c>
      <c r="J353" s="87"/>
      <c r="K353" s="86" t="s">
        <v>23</v>
      </c>
      <c r="L353" s="88">
        <v>1</v>
      </c>
      <c r="M353" s="137">
        <f>INDEX('Fixed inputs'!$G$8:$G$75,MATCH(C353,'Fixed inputs'!$D$8:$D$75,0))</f>
        <v>42917</v>
      </c>
      <c r="N353" s="137"/>
      <c r="O353" s="86" t="s">
        <v>24</v>
      </c>
      <c r="P353" s="86" t="s">
        <v>113</v>
      </c>
      <c r="Q353" s="86"/>
      <c r="R353" s="89" t="str">
        <f t="shared" si="2"/>
        <v>2024 Validation</v>
      </c>
    </row>
    <row r="354" spans="1:18" x14ac:dyDescent="0.6">
      <c r="A354" s="82" t="str">
        <f>'Fuel adder inputs and calcs'!C351</f>
        <v>Gasoil</v>
      </c>
      <c r="B354" s="82" t="str">
        <f>'Fuel adder inputs and calcs'!D351</f>
        <v>ROI</v>
      </c>
      <c r="C354" s="82" t="str">
        <f>'Fuel adder inputs and calcs'!E351&amp;'Fuel adder inputs and calcs'!F351</f>
        <v>2017Q4</v>
      </c>
      <c r="D354" s="82" t="str">
        <f>B354&amp;IF(B354="",""," ")&amp;INDEX('Fixed inputs'!$D$93:$D$97,MATCH(A354,rngFuels,0))</f>
        <v>ROI Distillate</v>
      </c>
      <c r="E354" s="59"/>
      <c r="G354" s="86" t="str">
        <f t="shared" si="42"/>
        <v>ROI Distillate</v>
      </c>
      <c r="H354" s="86" t="s">
        <v>22</v>
      </c>
      <c r="I354" s="87">
        <f ca="1">INDEX(rngFuelPricesDeterministic,MATCH($C354,'Commodity inputs and calcs'!$N$33:$N$100,0),MATCH($A354,'Commodity inputs and calcs'!$O$32:$S$32,0))+'Fuel adder inputs and calcs'!Q351</f>
        <v>15.126583520271021</v>
      </c>
      <c r="J354" s="87"/>
      <c r="K354" s="86" t="s">
        <v>23</v>
      </c>
      <c r="L354" s="88">
        <v>1</v>
      </c>
      <c r="M354" s="137">
        <f>INDEX('Fixed inputs'!$G$8:$G$75,MATCH(C354,'Fixed inputs'!$D$8:$D$75,0))</f>
        <v>43009</v>
      </c>
      <c r="N354" s="137"/>
      <c r="O354" s="86" t="s">
        <v>24</v>
      </c>
      <c r="P354" s="86" t="s">
        <v>113</v>
      </c>
      <c r="Q354" s="86"/>
      <c r="R354" s="89" t="str">
        <f t="shared" si="2"/>
        <v>2024 Validation</v>
      </c>
    </row>
    <row r="355" spans="1:18" x14ac:dyDescent="0.6">
      <c r="A355" s="82" t="str">
        <f>'Fuel adder inputs and calcs'!C352</f>
        <v>Gasoil</v>
      </c>
      <c r="B355" s="82" t="str">
        <f>'Fuel adder inputs and calcs'!D352</f>
        <v>ROI</v>
      </c>
      <c r="C355" s="82" t="str">
        <f>'Fuel adder inputs and calcs'!E352&amp;'Fuel adder inputs and calcs'!F352</f>
        <v>2018Q1</v>
      </c>
      <c r="D355" s="82" t="str">
        <f>B355&amp;IF(B355="",""," ")&amp;INDEX('Fixed inputs'!$D$93:$D$97,MATCH(A355,rngFuels,0))</f>
        <v>ROI Distillate</v>
      </c>
      <c r="E355" s="59"/>
      <c r="G355" s="86" t="str">
        <f t="shared" si="42"/>
        <v>ROI Distillate</v>
      </c>
      <c r="H355" s="86" t="s">
        <v>22</v>
      </c>
      <c r="I355" s="87">
        <f ca="1">INDEX(rngFuelPricesDeterministic,MATCH($C355,'Commodity inputs and calcs'!$N$33:$N$100,0),MATCH($A355,'Commodity inputs and calcs'!$O$32:$S$32,0))+'Fuel adder inputs and calcs'!Q352</f>
        <v>15.126583520271021</v>
      </c>
      <c r="J355" s="87"/>
      <c r="K355" s="86" t="s">
        <v>23</v>
      </c>
      <c r="L355" s="88">
        <v>1</v>
      </c>
      <c r="M355" s="137">
        <f>INDEX('Fixed inputs'!$G$8:$G$75,MATCH(C355,'Fixed inputs'!$D$8:$D$75,0))</f>
        <v>43101</v>
      </c>
      <c r="N355" s="137"/>
      <c r="O355" s="86" t="s">
        <v>24</v>
      </c>
      <c r="P355" s="86" t="s">
        <v>113</v>
      </c>
      <c r="Q355" s="86"/>
      <c r="R355" s="89" t="str">
        <f t="shared" si="2"/>
        <v>2024 Validation</v>
      </c>
    </row>
    <row r="356" spans="1:18" x14ac:dyDescent="0.6">
      <c r="A356" s="82" t="str">
        <f>'Fuel adder inputs and calcs'!C353</f>
        <v>Gasoil</v>
      </c>
      <c r="B356" s="82" t="str">
        <f>'Fuel adder inputs and calcs'!D353</f>
        <v>ROI</v>
      </c>
      <c r="C356" s="82" t="str">
        <f>'Fuel adder inputs and calcs'!E353&amp;'Fuel adder inputs and calcs'!F353</f>
        <v>2018Q2</v>
      </c>
      <c r="D356" s="82" t="str">
        <f>B356&amp;IF(B356="",""," ")&amp;INDEX('Fixed inputs'!$D$93:$D$97,MATCH(A356,rngFuels,0))</f>
        <v>ROI Distillate</v>
      </c>
      <c r="E356" s="59"/>
      <c r="G356" s="86" t="str">
        <f t="shared" si="42"/>
        <v>ROI Distillate</v>
      </c>
      <c r="H356" s="86" t="s">
        <v>22</v>
      </c>
      <c r="I356" s="87">
        <f ca="1">INDEX(rngFuelPricesDeterministic,MATCH($C356,'Commodity inputs and calcs'!$N$33:$N$100,0),MATCH($A356,'Commodity inputs and calcs'!$O$32:$S$32,0))+'Fuel adder inputs and calcs'!Q353</f>
        <v>15.126583520271021</v>
      </c>
      <c r="J356" s="87"/>
      <c r="K356" s="86" t="s">
        <v>23</v>
      </c>
      <c r="L356" s="88">
        <v>1</v>
      </c>
      <c r="M356" s="137">
        <f>INDEX('Fixed inputs'!$G$8:$G$75,MATCH(C356,'Fixed inputs'!$D$8:$D$75,0))</f>
        <v>43191</v>
      </c>
      <c r="N356" s="137"/>
      <c r="O356" s="86" t="s">
        <v>24</v>
      </c>
      <c r="P356" s="86" t="s">
        <v>113</v>
      </c>
      <c r="Q356" s="86"/>
      <c r="R356" s="89" t="str">
        <f t="shared" si="2"/>
        <v>2024 Validation</v>
      </c>
    </row>
    <row r="357" spans="1:18" x14ac:dyDescent="0.6">
      <c r="A357" s="82" t="str">
        <f>'Fuel adder inputs and calcs'!C354</f>
        <v>Gasoil</v>
      </c>
      <c r="B357" s="82" t="str">
        <f>'Fuel adder inputs and calcs'!D354</f>
        <v>ROI</v>
      </c>
      <c r="C357" s="82" t="str">
        <f>'Fuel adder inputs and calcs'!E354&amp;'Fuel adder inputs and calcs'!F354</f>
        <v>2018Q3</v>
      </c>
      <c r="D357" s="82" t="str">
        <f>B357&amp;IF(B357="",""," ")&amp;INDEX('Fixed inputs'!$D$93:$D$97,MATCH(A357,rngFuels,0))</f>
        <v>ROI Distillate</v>
      </c>
      <c r="E357" s="59"/>
      <c r="G357" s="86" t="str">
        <f t="shared" si="42"/>
        <v>ROI Distillate</v>
      </c>
      <c r="H357" s="86" t="s">
        <v>22</v>
      </c>
      <c r="I357" s="87">
        <f ca="1">INDEX(rngFuelPricesDeterministic,MATCH($C357,'Commodity inputs and calcs'!$N$33:$N$100,0),MATCH($A357,'Commodity inputs and calcs'!$O$32:$S$32,0))+'Fuel adder inputs and calcs'!Q354</f>
        <v>15.126583520271021</v>
      </c>
      <c r="J357" s="87"/>
      <c r="K357" s="86" t="s">
        <v>23</v>
      </c>
      <c r="L357" s="88">
        <v>1</v>
      </c>
      <c r="M357" s="137">
        <f>INDEX('Fixed inputs'!$G$8:$G$75,MATCH(C357,'Fixed inputs'!$D$8:$D$75,0))</f>
        <v>43282</v>
      </c>
      <c r="N357" s="137"/>
      <c r="O357" s="86" t="s">
        <v>24</v>
      </c>
      <c r="P357" s="86" t="s">
        <v>113</v>
      </c>
      <c r="Q357" s="86"/>
      <c r="R357" s="89" t="str">
        <f t="shared" si="2"/>
        <v>2024 Validation</v>
      </c>
    </row>
    <row r="358" spans="1:18" x14ac:dyDescent="0.6">
      <c r="A358" s="82" t="str">
        <f>'Fuel adder inputs and calcs'!C355</f>
        <v>Gasoil</v>
      </c>
      <c r="B358" s="82" t="str">
        <f>'Fuel adder inputs and calcs'!D355</f>
        <v>ROI</v>
      </c>
      <c r="C358" s="82" t="str">
        <f>'Fuel adder inputs and calcs'!E355&amp;'Fuel adder inputs and calcs'!F355</f>
        <v>2018Q4</v>
      </c>
      <c r="D358" s="82" t="str">
        <f>B358&amp;IF(B358="",""," ")&amp;INDEX('Fixed inputs'!$D$93:$D$97,MATCH(A358,rngFuels,0))</f>
        <v>ROI Distillate</v>
      </c>
      <c r="E358" s="59"/>
      <c r="G358" s="86" t="str">
        <f t="shared" ref="G358:G378" si="43">D358</f>
        <v>ROI Distillate</v>
      </c>
      <c r="H358" s="86" t="s">
        <v>22</v>
      </c>
      <c r="I358" s="87">
        <f ca="1">INDEX(rngFuelPricesDeterministic,MATCH($C358,'Commodity inputs and calcs'!$N$33:$N$100,0),MATCH($A358,'Commodity inputs and calcs'!$O$32:$S$32,0))+'Fuel adder inputs and calcs'!Q355</f>
        <v>15.126583520271021</v>
      </c>
      <c r="J358" s="87"/>
      <c r="K358" s="86" t="s">
        <v>23</v>
      </c>
      <c r="L358" s="88">
        <v>1</v>
      </c>
      <c r="M358" s="137">
        <f>INDEX('Fixed inputs'!$G$8:$G$75,MATCH(C358,'Fixed inputs'!$D$8:$D$75,0))</f>
        <v>43374</v>
      </c>
      <c r="N358" s="137"/>
      <c r="O358" s="86" t="s">
        <v>24</v>
      </c>
      <c r="P358" s="86" t="s">
        <v>113</v>
      </c>
      <c r="Q358" s="86"/>
      <c r="R358" s="89" t="str">
        <f t="shared" si="2"/>
        <v>2024 Validation</v>
      </c>
    </row>
    <row r="359" spans="1:18" x14ac:dyDescent="0.6">
      <c r="A359" s="82" t="str">
        <f>'Fuel adder inputs and calcs'!C356</f>
        <v>Gasoil</v>
      </c>
      <c r="B359" s="82" t="str">
        <f>'Fuel adder inputs and calcs'!D356</f>
        <v>ROI</v>
      </c>
      <c r="C359" s="82" t="str">
        <f>'Fuel adder inputs and calcs'!E356&amp;'Fuel adder inputs and calcs'!F356</f>
        <v>2019Q1</v>
      </c>
      <c r="D359" s="82" t="str">
        <f>B359&amp;IF(B359="",""," ")&amp;INDEX('Fixed inputs'!$D$93:$D$97,MATCH(A359,rngFuels,0))</f>
        <v>ROI Distillate</v>
      </c>
      <c r="E359" s="59"/>
      <c r="G359" s="86" t="str">
        <f t="shared" si="43"/>
        <v>ROI Distillate</v>
      </c>
      <c r="H359" s="86" t="s">
        <v>22</v>
      </c>
      <c r="I359" s="87">
        <f ca="1">INDEX(rngFuelPricesDeterministic,MATCH($C359,'Commodity inputs and calcs'!$N$33:$N$100,0),MATCH($A359,'Commodity inputs and calcs'!$O$32:$S$32,0))+'Fuel adder inputs and calcs'!Q356</f>
        <v>15.126583520271021</v>
      </c>
      <c r="J359" s="87"/>
      <c r="K359" s="86" t="s">
        <v>23</v>
      </c>
      <c r="L359" s="88">
        <v>1</v>
      </c>
      <c r="M359" s="137">
        <f>INDEX('Fixed inputs'!$G$8:$G$75,MATCH(C359,'Fixed inputs'!$D$8:$D$75,0))</f>
        <v>43466</v>
      </c>
      <c r="N359" s="137"/>
      <c r="O359" s="86" t="s">
        <v>24</v>
      </c>
      <c r="P359" s="86" t="s">
        <v>113</v>
      </c>
      <c r="Q359" s="86"/>
      <c r="R359" s="89" t="str">
        <f t="shared" si="2"/>
        <v>2024 Validation</v>
      </c>
    </row>
    <row r="360" spans="1:18" x14ac:dyDescent="0.6">
      <c r="A360" s="82" t="str">
        <f>'Fuel adder inputs and calcs'!C357</f>
        <v>Gasoil</v>
      </c>
      <c r="B360" s="82" t="str">
        <f>'Fuel adder inputs and calcs'!D357</f>
        <v>ROI</v>
      </c>
      <c r="C360" s="82" t="str">
        <f>'Fuel adder inputs and calcs'!E357&amp;'Fuel adder inputs and calcs'!F357</f>
        <v>2019Q2</v>
      </c>
      <c r="D360" s="82" t="str">
        <f>B360&amp;IF(B360="",""," ")&amp;INDEX('Fixed inputs'!$D$93:$D$97,MATCH(A360,rngFuels,0))</f>
        <v>ROI Distillate</v>
      </c>
      <c r="E360" s="59"/>
      <c r="G360" s="86" t="str">
        <f t="shared" si="43"/>
        <v>ROI Distillate</v>
      </c>
      <c r="H360" s="86" t="s">
        <v>22</v>
      </c>
      <c r="I360" s="87">
        <f ca="1">INDEX(rngFuelPricesDeterministic,MATCH($C360,'Commodity inputs and calcs'!$N$33:$N$100,0),MATCH($A360,'Commodity inputs and calcs'!$O$32:$S$32,0))+'Fuel adder inputs and calcs'!Q357</f>
        <v>15.126583520271021</v>
      </c>
      <c r="J360" s="87"/>
      <c r="K360" s="86" t="s">
        <v>23</v>
      </c>
      <c r="L360" s="88">
        <v>1</v>
      </c>
      <c r="M360" s="137">
        <f>INDEX('Fixed inputs'!$G$8:$G$75,MATCH(C360,'Fixed inputs'!$D$8:$D$75,0))</f>
        <v>43556</v>
      </c>
      <c r="N360" s="137"/>
      <c r="O360" s="86" t="s">
        <v>24</v>
      </c>
      <c r="P360" s="86" t="s">
        <v>113</v>
      </c>
      <c r="Q360" s="86"/>
      <c r="R360" s="89" t="str">
        <f t="shared" si="2"/>
        <v>2024 Validation</v>
      </c>
    </row>
    <row r="361" spans="1:18" x14ac:dyDescent="0.6">
      <c r="A361" s="82" t="str">
        <f>'Fuel adder inputs and calcs'!C358</f>
        <v>Gasoil</v>
      </c>
      <c r="B361" s="82" t="str">
        <f>'Fuel adder inputs and calcs'!D358</f>
        <v>ROI</v>
      </c>
      <c r="C361" s="82" t="str">
        <f>'Fuel adder inputs and calcs'!E358&amp;'Fuel adder inputs and calcs'!F358</f>
        <v>2019Q3</v>
      </c>
      <c r="D361" s="82" t="str">
        <f>B361&amp;IF(B361="",""," ")&amp;INDEX('Fixed inputs'!$D$93:$D$97,MATCH(A361,rngFuels,0))</f>
        <v>ROI Distillate</v>
      </c>
      <c r="E361" s="59"/>
      <c r="G361" s="86" t="str">
        <f t="shared" si="43"/>
        <v>ROI Distillate</v>
      </c>
      <c r="H361" s="86" t="s">
        <v>22</v>
      </c>
      <c r="I361" s="87">
        <f ca="1">INDEX(rngFuelPricesDeterministic,MATCH($C361,'Commodity inputs and calcs'!$N$33:$N$100,0),MATCH($A361,'Commodity inputs and calcs'!$O$32:$S$32,0))+'Fuel adder inputs and calcs'!Q358</f>
        <v>15.126583520271021</v>
      </c>
      <c r="J361" s="87"/>
      <c r="K361" s="86" t="s">
        <v>23</v>
      </c>
      <c r="L361" s="88">
        <v>1</v>
      </c>
      <c r="M361" s="137">
        <f>INDEX('Fixed inputs'!$G$8:$G$75,MATCH(C361,'Fixed inputs'!$D$8:$D$75,0))</f>
        <v>43647</v>
      </c>
      <c r="N361" s="137"/>
      <c r="O361" s="86" t="s">
        <v>24</v>
      </c>
      <c r="P361" s="86" t="s">
        <v>113</v>
      </c>
      <c r="Q361" s="86"/>
      <c r="R361" s="89" t="str">
        <f t="shared" si="2"/>
        <v>2024 Validation</v>
      </c>
    </row>
    <row r="362" spans="1:18" x14ac:dyDescent="0.6">
      <c r="A362" s="82" t="str">
        <f>'Fuel adder inputs and calcs'!C359</f>
        <v>Gasoil</v>
      </c>
      <c r="B362" s="82" t="str">
        <f>'Fuel adder inputs and calcs'!D359</f>
        <v>ROI</v>
      </c>
      <c r="C362" s="82" t="str">
        <f>'Fuel adder inputs and calcs'!E359&amp;'Fuel adder inputs and calcs'!F359</f>
        <v>2019Q4</v>
      </c>
      <c r="D362" s="82" t="str">
        <f>B362&amp;IF(B362="",""," ")&amp;INDEX('Fixed inputs'!$D$93:$D$97,MATCH(A362,rngFuels,0))</f>
        <v>ROI Distillate</v>
      </c>
      <c r="E362" s="59"/>
      <c r="G362" s="86" t="str">
        <f t="shared" si="43"/>
        <v>ROI Distillate</v>
      </c>
      <c r="H362" s="86" t="s">
        <v>22</v>
      </c>
      <c r="I362" s="87">
        <f ca="1">INDEX(rngFuelPricesDeterministic,MATCH($C362,'Commodity inputs and calcs'!$N$33:$N$100,0),MATCH($A362,'Commodity inputs and calcs'!$O$32:$S$32,0))+'Fuel adder inputs and calcs'!Q359</f>
        <v>15.126583520271021</v>
      </c>
      <c r="J362" s="87"/>
      <c r="K362" s="86" t="s">
        <v>23</v>
      </c>
      <c r="L362" s="88">
        <v>1</v>
      </c>
      <c r="M362" s="137">
        <f>INDEX('Fixed inputs'!$G$8:$G$75,MATCH(C362,'Fixed inputs'!$D$8:$D$75,0))</f>
        <v>43739</v>
      </c>
      <c r="N362" s="137"/>
      <c r="O362" s="86" t="s">
        <v>24</v>
      </c>
      <c r="P362" s="86" t="s">
        <v>113</v>
      </c>
      <c r="Q362" s="86"/>
      <c r="R362" s="89" t="str">
        <f t="shared" si="2"/>
        <v>2024 Validation</v>
      </c>
    </row>
    <row r="363" spans="1:18" x14ac:dyDescent="0.6">
      <c r="A363" s="82" t="str">
        <f>'Fuel adder inputs and calcs'!C360</f>
        <v>Gasoil</v>
      </c>
      <c r="B363" s="82" t="str">
        <f>'Fuel adder inputs and calcs'!D360</f>
        <v>ROI</v>
      </c>
      <c r="C363" s="82" t="str">
        <f>'Fuel adder inputs and calcs'!E360&amp;'Fuel adder inputs and calcs'!F360</f>
        <v>2020Q1</v>
      </c>
      <c r="D363" s="82" t="str">
        <f>B363&amp;IF(B363="",""," ")&amp;INDEX('Fixed inputs'!$D$93:$D$97,MATCH(A363,rngFuels,0))</f>
        <v>ROI Distillate</v>
      </c>
      <c r="E363" s="59"/>
      <c r="G363" s="86" t="str">
        <f t="shared" si="43"/>
        <v>ROI Distillate</v>
      </c>
      <c r="H363" s="86" t="s">
        <v>22</v>
      </c>
      <c r="I363" s="87">
        <f ca="1">INDEX(rngFuelPricesDeterministic,MATCH($C363,'Commodity inputs and calcs'!$N$33:$N$100,0),MATCH($A363,'Commodity inputs and calcs'!$O$32:$S$32,0))+'Fuel adder inputs and calcs'!Q360</f>
        <v>15.126583520271021</v>
      </c>
      <c r="J363" s="87"/>
      <c r="K363" s="86" t="s">
        <v>23</v>
      </c>
      <c r="L363" s="88">
        <v>1</v>
      </c>
      <c r="M363" s="137">
        <f>INDEX('Fixed inputs'!$G$8:$G$75,MATCH(C363,'Fixed inputs'!$D$8:$D$75,0))</f>
        <v>43831</v>
      </c>
      <c r="N363" s="137"/>
      <c r="O363" s="86" t="s">
        <v>24</v>
      </c>
      <c r="P363" s="86" t="s">
        <v>113</v>
      </c>
      <c r="Q363" s="86"/>
      <c r="R363" s="89" t="str">
        <f t="shared" si="2"/>
        <v>2024 Validation</v>
      </c>
    </row>
    <row r="364" spans="1:18" x14ac:dyDescent="0.6">
      <c r="A364" s="82" t="str">
        <f>'Fuel adder inputs and calcs'!C361</f>
        <v>Gasoil</v>
      </c>
      <c r="B364" s="82" t="str">
        <f>'Fuel adder inputs and calcs'!D361</f>
        <v>ROI</v>
      </c>
      <c r="C364" s="82" t="str">
        <f>'Fuel adder inputs and calcs'!E361&amp;'Fuel adder inputs and calcs'!F361</f>
        <v>2020Q2</v>
      </c>
      <c r="D364" s="82" t="str">
        <f>B364&amp;IF(B364="",""," ")&amp;INDEX('Fixed inputs'!$D$93:$D$97,MATCH(A364,rngFuels,0))</f>
        <v>ROI Distillate</v>
      </c>
      <c r="E364" s="59"/>
      <c r="G364" s="86" t="str">
        <f t="shared" si="43"/>
        <v>ROI Distillate</v>
      </c>
      <c r="H364" s="86" t="s">
        <v>22</v>
      </c>
      <c r="I364" s="87">
        <f ca="1">INDEX(rngFuelPricesDeterministic,MATCH($C364,'Commodity inputs and calcs'!$N$33:$N$100,0),MATCH($A364,'Commodity inputs and calcs'!$O$32:$S$32,0))+'Fuel adder inputs and calcs'!Q361</f>
        <v>15.126583520271021</v>
      </c>
      <c r="J364" s="87"/>
      <c r="K364" s="86" t="s">
        <v>23</v>
      </c>
      <c r="L364" s="88">
        <v>1</v>
      </c>
      <c r="M364" s="137">
        <f>INDEX('Fixed inputs'!$G$8:$G$75,MATCH(C364,'Fixed inputs'!$D$8:$D$75,0))</f>
        <v>43922</v>
      </c>
      <c r="N364" s="137"/>
      <c r="O364" s="86" t="s">
        <v>24</v>
      </c>
      <c r="P364" s="86" t="s">
        <v>113</v>
      </c>
      <c r="Q364" s="86"/>
      <c r="R364" s="89" t="str">
        <f t="shared" si="2"/>
        <v>2024 Validation</v>
      </c>
    </row>
    <row r="365" spans="1:18" x14ac:dyDescent="0.6">
      <c r="A365" s="82" t="str">
        <f>'Fuel adder inputs and calcs'!C362</f>
        <v>Gasoil</v>
      </c>
      <c r="B365" s="82" t="str">
        <f>'Fuel adder inputs and calcs'!D362</f>
        <v>ROI</v>
      </c>
      <c r="C365" s="82" t="str">
        <f>'Fuel adder inputs and calcs'!E362&amp;'Fuel adder inputs and calcs'!F362</f>
        <v>2020Q3</v>
      </c>
      <c r="D365" s="82" t="str">
        <f>B365&amp;IF(B365="",""," ")&amp;INDEX('Fixed inputs'!$D$93:$D$97,MATCH(A365,rngFuels,0))</f>
        <v>ROI Distillate</v>
      </c>
      <c r="E365" s="59"/>
      <c r="G365" s="86" t="str">
        <f t="shared" si="43"/>
        <v>ROI Distillate</v>
      </c>
      <c r="H365" s="86" t="s">
        <v>22</v>
      </c>
      <c r="I365" s="87">
        <f ca="1">INDEX(rngFuelPricesDeterministic,MATCH($C365,'Commodity inputs and calcs'!$N$33:$N$100,0),MATCH($A365,'Commodity inputs and calcs'!$O$32:$S$32,0))+'Fuel adder inputs and calcs'!Q362</f>
        <v>15.126583520271021</v>
      </c>
      <c r="J365" s="87"/>
      <c r="K365" s="86" t="s">
        <v>23</v>
      </c>
      <c r="L365" s="88">
        <v>1</v>
      </c>
      <c r="M365" s="137">
        <f>INDEX('Fixed inputs'!$G$8:$G$75,MATCH(C365,'Fixed inputs'!$D$8:$D$75,0))</f>
        <v>44013</v>
      </c>
      <c r="N365" s="137"/>
      <c r="O365" s="86" t="s">
        <v>24</v>
      </c>
      <c r="P365" s="86" t="s">
        <v>113</v>
      </c>
      <c r="Q365" s="86"/>
      <c r="R365" s="89" t="str">
        <f t="shared" si="2"/>
        <v>2024 Validation</v>
      </c>
    </row>
    <row r="366" spans="1:18" x14ac:dyDescent="0.6">
      <c r="A366" s="82" t="str">
        <f>'Fuel adder inputs and calcs'!C363</f>
        <v>Gasoil</v>
      </c>
      <c r="B366" s="82" t="str">
        <f>'Fuel adder inputs and calcs'!D363</f>
        <v>ROI</v>
      </c>
      <c r="C366" s="82" t="str">
        <f>'Fuel adder inputs and calcs'!E363&amp;'Fuel adder inputs and calcs'!F363</f>
        <v>2020Q4</v>
      </c>
      <c r="D366" s="82" t="str">
        <f>B366&amp;IF(B366="",""," ")&amp;INDEX('Fixed inputs'!$D$93:$D$97,MATCH(A366,rngFuels,0))</f>
        <v>ROI Distillate</v>
      </c>
      <c r="E366" s="59"/>
      <c r="G366" s="86" t="str">
        <f t="shared" si="43"/>
        <v>ROI Distillate</v>
      </c>
      <c r="H366" s="86" t="s">
        <v>22</v>
      </c>
      <c r="I366" s="87">
        <f ca="1">INDEX(rngFuelPricesDeterministic,MATCH($C366,'Commodity inputs and calcs'!$N$33:$N$100,0),MATCH($A366,'Commodity inputs and calcs'!$O$32:$S$32,0))+'Fuel adder inputs and calcs'!Q363</f>
        <v>15.126583520271021</v>
      </c>
      <c r="J366" s="87"/>
      <c r="K366" s="86" t="s">
        <v>23</v>
      </c>
      <c r="L366" s="88">
        <v>1</v>
      </c>
      <c r="M366" s="137">
        <f>INDEX('Fixed inputs'!$G$8:$G$75,MATCH(C366,'Fixed inputs'!$D$8:$D$75,0))</f>
        <v>44105</v>
      </c>
      <c r="N366" s="137"/>
      <c r="O366" s="86" t="s">
        <v>24</v>
      </c>
      <c r="P366" s="86" t="s">
        <v>113</v>
      </c>
      <c r="Q366" s="86"/>
      <c r="R366" s="89" t="str">
        <f t="shared" si="2"/>
        <v>2024 Validation</v>
      </c>
    </row>
    <row r="367" spans="1:18" x14ac:dyDescent="0.6">
      <c r="A367" s="82" t="str">
        <f>'Fuel adder inputs and calcs'!C364</f>
        <v>Gasoil</v>
      </c>
      <c r="B367" s="82" t="str">
        <f>'Fuel adder inputs and calcs'!D364</f>
        <v>ROI</v>
      </c>
      <c r="C367" s="82" t="str">
        <f>'Fuel adder inputs and calcs'!E364&amp;'Fuel adder inputs and calcs'!F364</f>
        <v>2021Q1</v>
      </c>
      <c r="D367" s="82" t="str">
        <f>B367&amp;IF(B367="",""," ")&amp;INDEX('Fixed inputs'!$D$93:$D$97,MATCH(A367,rngFuels,0))</f>
        <v>ROI Distillate</v>
      </c>
      <c r="E367" s="59"/>
      <c r="G367" s="86" t="str">
        <f t="shared" si="43"/>
        <v>ROI Distillate</v>
      </c>
      <c r="H367" s="86" t="s">
        <v>22</v>
      </c>
      <c r="I367" s="87">
        <f ca="1">INDEX(rngFuelPricesDeterministic,MATCH($C367,'Commodity inputs and calcs'!$N$33:$N$100,0),MATCH($A367,'Commodity inputs and calcs'!$O$32:$S$32,0))+'Fuel adder inputs and calcs'!Q364</f>
        <v>15.126583520271021</v>
      </c>
      <c r="J367" s="87"/>
      <c r="K367" s="86" t="s">
        <v>23</v>
      </c>
      <c r="L367" s="88">
        <v>1</v>
      </c>
      <c r="M367" s="137">
        <f>INDEX('Fixed inputs'!$G$8:$G$75,MATCH(C367,'Fixed inputs'!$D$8:$D$75,0))</f>
        <v>44197</v>
      </c>
      <c r="N367" s="137"/>
      <c r="O367" s="86" t="s">
        <v>24</v>
      </c>
      <c r="P367" s="86" t="s">
        <v>113</v>
      </c>
      <c r="Q367" s="86"/>
      <c r="R367" s="89" t="str">
        <f t="shared" si="2"/>
        <v>2024 Validation</v>
      </c>
    </row>
    <row r="368" spans="1:18" x14ac:dyDescent="0.6">
      <c r="A368" s="82" t="str">
        <f>'Fuel adder inputs and calcs'!C365</f>
        <v>Gasoil</v>
      </c>
      <c r="B368" s="82" t="str">
        <f>'Fuel adder inputs and calcs'!D365</f>
        <v>ROI</v>
      </c>
      <c r="C368" s="82" t="str">
        <f>'Fuel adder inputs and calcs'!E365&amp;'Fuel adder inputs and calcs'!F365</f>
        <v>2021Q2</v>
      </c>
      <c r="D368" s="82" t="str">
        <f>B368&amp;IF(B368="",""," ")&amp;INDEX('Fixed inputs'!$D$93:$D$97,MATCH(A368,rngFuels,0))</f>
        <v>ROI Distillate</v>
      </c>
      <c r="E368" s="59"/>
      <c r="G368" s="86" t="str">
        <f t="shared" si="43"/>
        <v>ROI Distillate</v>
      </c>
      <c r="H368" s="86" t="s">
        <v>22</v>
      </c>
      <c r="I368" s="87">
        <f ca="1">INDEX(rngFuelPricesDeterministic,MATCH($C368,'Commodity inputs and calcs'!$N$33:$N$100,0),MATCH($A368,'Commodity inputs and calcs'!$O$32:$S$32,0))+'Fuel adder inputs and calcs'!Q365</f>
        <v>15.126583520271021</v>
      </c>
      <c r="J368" s="87"/>
      <c r="K368" s="86" t="s">
        <v>23</v>
      </c>
      <c r="L368" s="88">
        <v>1</v>
      </c>
      <c r="M368" s="137">
        <f>INDEX('Fixed inputs'!$G$8:$G$75,MATCH(C368,'Fixed inputs'!$D$8:$D$75,0))</f>
        <v>44287</v>
      </c>
      <c r="N368" s="137"/>
      <c r="O368" s="86" t="s">
        <v>24</v>
      </c>
      <c r="P368" s="86" t="s">
        <v>113</v>
      </c>
      <c r="Q368" s="86"/>
      <c r="R368" s="89" t="str">
        <f t="shared" si="2"/>
        <v>2024 Validation</v>
      </c>
    </row>
    <row r="369" spans="1:18" x14ac:dyDescent="0.6">
      <c r="A369" s="82" t="str">
        <f>'Fuel adder inputs and calcs'!C366</f>
        <v>Gasoil</v>
      </c>
      <c r="B369" s="82" t="str">
        <f>'Fuel adder inputs and calcs'!D366</f>
        <v>ROI</v>
      </c>
      <c r="C369" s="82" t="str">
        <f>'Fuel adder inputs and calcs'!E366&amp;'Fuel adder inputs and calcs'!F366</f>
        <v>2021Q3</v>
      </c>
      <c r="D369" s="82" t="str">
        <f>B369&amp;IF(B369="",""," ")&amp;INDEX('Fixed inputs'!$D$93:$D$97,MATCH(A369,rngFuels,0))</f>
        <v>ROI Distillate</v>
      </c>
      <c r="E369" s="59"/>
      <c r="G369" s="86" t="str">
        <f t="shared" si="43"/>
        <v>ROI Distillate</v>
      </c>
      <c r="H369" s="86" t="s">
        <v>22</v>
      </c>
      <c r="I369" s="87">
        <f ca="1">INDEX(rngFuelPricesDeterministic,MATCH($C369,'Commodity inputs and calcs'!$N$33:$N$100,0),MATCH($A369,'Commodity inputs and calcs'!$O$32:$S$32,0))+'Fuel adder inputs and calcs'!Q366</f>
        <v>15.126583520271021</v>
      </c>
      <c r="J369" s="87"/>
      <c r="K369" s="86" t="s">
        <v>23</v>
      </c>
      <c r="L369" s="88">
        <v>1</v>
      </c>
      <c r="M369" s="137">
        <f>INDEX('Fixed inputs'!$G$8:$G$75,MATCH(C369,'Fixed inputs'!$D$8:$D$75,0))</f>
        <v>44378</v>
      </c>
      <c r="N369" s="137"/>
      <c r="O369" s="86" t="s">
        <v>24</v>
      </c>
      <c r="P369" s="86" t="s">
        <v>113</v>
      </c>
      <c r="Q369" s="86"/>
      <c r="R369" s="89" t="str">
        <f t="shared" si="2"/>
        <v>2024 Validation</v>
      </c>
    </row>
    <row r="370" spans="1:18" x14ac:dyDescent="0.6">
      <c r="A370" s="82" t="str">
        <f>'Fuel adder inputs and calcs'!C367</f>
        <v>Gasoil</v>
      </c>
      <c r="B370" s="82" t="str">
        <f>'Fuel adder inputs and calcs'!D367</f>
        <v>ROI</v>
      </c>
      <c r="C370" s="82" t="str">
        <f>'Fuel adder inputs and calcs'!E367&amp;'Fuel adder inputs and calcs'!F367</f>
        <v>2021Q4</v>
      </c>
      <c r="D370" s="82" t="str">
        <f>B370&amp;IF(B370="",""," ")&amp;INDEX('Fixed inputs'!$D$93:$D$97,MATCH(A370,rngFuels,0))</f>
        <v>ROI Distillate</v>
      </c>
      <c r="E370" s="59"/>
      <c r="G370" s="86" t="str">
        <f t="shared" si="43"/>
        <v>ROI Distillate</v>
      </c>
      <c r="H370" s="86" t="s">
        <v>22</v>
      </c>
      <c r="I370" s="87">
        <f ca="1">INDEX(rngFuelPricesDeterministic,MATCH($C370,'Commodity inputs and calcs'!$N$33:$N$100,0),MATCH($A370,'Commodity inputs and calcs'!$O$32:$S$32,0))+'Fuel adder inputs and calcs'!Q367</f>
        <v>15.126583520271021</v>
      </c>
      <c r="J370" s="87"/>
      <c r="K370" s="86" t="s">
        <v>23</v>
      </c>
      <c r="L370" s="88">
        <v>1</v>
      </c>
      <c r="M370" s="137">
        <f>INDEX('Fixed inputs'!$G$8:$G$75,MATCH(C370,'Fixed inputs'!$D$8:$D$75,0))</f>
        <v>44470</v>
      </c>
      <c r="N370" s="137"/>
      <c r="O370" s="86" t="s">
        <v>24</v>
      </c>
      <c r="P370" s="86" t="s">
        <v>113</v>
      </c>
      <c r="Q370" s="86"/>
      <c r="R370" s="89" t="str">
        <f t="shared" si="2"/>
        <v>2024 Validation</v>
      </c>
    </row>
    <row r="371" spans="1:18" x14ac:dyDescent="0.6">
      <c r="A371" s="82" t="str">
        <f>'Fuel adder inputs and calcs'!C368</f>
        <v>Gasoil</v>
      </c>
      <c r="B371" s="82" t="str">
        <f>'Fuel adder inputs and calcs'!D368</f>
        <v>ROI</v>
      </c>
      <c r="C371" s="82" t="str">
        <f>'Fuel adder inputs and calcs'!E368&amp;'Fuel adder inputs and calcs'!F368</f>
        <v>2022Q1</v>
      </c>
      <c r="D371" s="82" t="str">
        <f>B371&amp;IF(B371="",""," ")&amp;INDEX('Fixed inputs'!$D$93:$D$97,MATCH(A371,rngFuels,0))</f>
        <v>ROI Distillate</v>
      </c>
      <c r="E371" s="59"/>
      <c r="G371" s="86" t="str">
        <f t="shared" si="43"/>
        <v>ROI Distillate</v>
      </c>
      <c r="H371" s="86" t="s">
        <v>22</v>
      </c>
      <c r="I371" s="87">
        <f ca="1">INDEX(rngFuelPricesDeterministic,MATCH($C371,'Commodity inputs and calcs'!$N$33:$N$100,0),MATCH($A371,'Commodity inputs and calcs'!$O$32:$S$32,0))+'Fuel adder inputs and calcs'!Q368</f>
        <v>15.126583520271021</v>
      </c>
      <c r="J371" s="87"/>
      <c r="K371" s="86" t="s">
        <v>23</v>
      </c>
      <c r="L371" s="88">
        <v>1</v>
      </c>
      <c r="M371" s="137">
        <f>INDEX('Fixed inputs'!$G$8:$G$75,MATCH(C371,'Fixed inputs'!$D$8:$D$75,0))</f>
        <v>44562</v>
      </c>
      <c r="N371" s="137"/>
      <c r="O371" s="86" t="s">
        <v>24</v>
      </c>
      <c r="P371" s="86" t="s">
        <v>113</v>
      </c>
      <c r="Q371" s="86"/>
      <c r="R371" s="89" t="str">
        <f t="shared" si="2"/>
        <v>2024 Validation</v>
      </c>
    </row>
    <row r="372" spans="1:18" x14ac:dyDescent="0.6">
      <c r="A372" s="82" t="str">
        <f>'Fuel adder inputs and calcs'!C369</f>
        <v>Gasoil</v>
      </c>
      <c r="B372" s="82" t="str">
        <f>'Fuel adder inputs and calcs'!D369</f>
        <v>ROI</v>
      </c>
      <c r="C372" s="82" t="str">
        <f>'Fuel adder inputs and calcs'!E369&amp;'Fuel adder inputs and calcs'!F369</f>
        <v>2022Q2</v>
      </c>
      <c r="D372" s="82" t="str">
        <f>B372&amp;IF(B372="",""," ")&amp;INDEX('Fixed inputs'!$D$93:$D$97,MATCH(A372,rngFuels,0))</f>
        <v>ROI Distillate</v>
      </c>
      <c r="E372" s="59"/>
      <c r="G372" s="86" t="str">
        <f t="shared" si="43"/>
        <v>ROI Distillate</v>
      </c>
      <c r="H372" s="86" t="s">
        <v>22</v>
      </c>
      <c r="I372" s="87">
        <f ca="1">INDEX(rngFuelPricesDeterministic,MATCH($C372,'Commodity inputs and calcs'!$N$33:$N$100,0),MATCH($A372,'Commodity inputs and calcs'!$O$32:$S$32,0))+'Fuel adder inputs and calcs'!Q369</f>
        <v>15.126583520271021</v>
      </c>
      <c r="J372" s="87"/>
      <c r="K372" s="86" t="s">
        <v>23</v>
      </c>
      <c r="L372" s="88">
        <v>1</v>
      </c>
      <c r="M372" s="137">
        <f>INDEX('Fixed inputs'!$G$8:$G$75,MATCH(C372,'Fixed inputs'!$D$8:$D$75,0))</f>
        <v>44652</v>
      </c>
      <c r="N372" s="137"/>
      <c r="O372" s="86" t="s">
        <v>24</v>
      </c>
      <c r="P372" s="86" t="s">
        <v>113</v>
      </c>
      <c r="Q372" s="86"/>
      <c r="R372" s="89" t="str">
        <f t="shared" si="2"/>
        <v>2024 Validation</v>
      </c>
    </row>
    <row r="373" spans="1:18" x14ac:dyDescent="0.6">
      <c r="A373" s="82" t="str">
        <f>'Fuel adder inputs and calcs'!C370</f>
        <v>Gasoil</v>
      </c>
      <c r="B373" s="82" t="str">
        <f>'Fuel adder inputs and calcs'!D370</f>
        <v>ROI</v>
      </c>
      <c r="C373" s="82" t="str">
        <f>'Fuel adder inputs and calcs'!E370&amp;'Fuel adder inputs and calcs'!F370</f>
        <v>2022Q3</v>
      </c>
      <c r="D373" s="82" t="str">
        <f>B373&amp;IF(B373="",""," ")&amp;INDEX('Fixed inputs'!$D$93:$D$97,MATCH(A373,rngFuels,0))</f>
        <v>ROI Distillate</v>
      </c>
      <c r="E373" s="59"/>
      <c r="G373" s="86" t="str">
        <f t="shared" si="43"/>
        <v>ROI Distillate</v>
      </c>
      <c r="H373" s="86" t="s">
        <v>22</v>
      </c>
      <c r="I373" s="87">
        <f ca="1">INDEX(rngFuelPricesDeterministic,MATCH($C373,'Commodity inputs and calcs'!$N$33:$N$100,0),MATCH($A373,'Commodity inputs and calcs'!$O$32:$S$32,0))+'Fuel adder inputs and calcs'!Q370</f>
        <v>15.126583520271021</v>
      </c>
      <c r="J373" s="87"/>
      <c r="K373" s="86" t="s">
        <v>23</v>
      </c>
      <c r="L373" s="88">
        <v>1</v>
      </c>
      <c r="M373" s="137">
        <f>INDEX('Fixed inputs'!$G$8:$G$75,MATCH(C373,'Fixed inputs'!$D$8:$D$75,0))</f>
        <v>44743</v>
      </c>
      <c r="N373" s="137"/>
      <c r="O373" s="86" t="s">
        <v>24</v>
      </c>
      <c r="P373" s="86" t="s">
        <v>113</v>
      </c>
      <c r="Q373" s="86"/>
      <c r="R373" s="89" t="str">
        <f t="shared" si="2"/>
        <v>2024 Validation</v>
      </c>
    </row>
    <row r="374" spans="1:18" x14ac:dyDescent="0.6">
      <c r="A374" s="82" t="str">
        <f>'Fuel adder inputs and calcs'!C371</f>
        <v>Gasoil</v>
      </c>
      <c r="B374" s="82" t="str">
        <f>'Fuel adder inputs and calcs'!D371</f>
        <v>ROI</v>
      </c>
      <c r="C374" s="82" t="str">
        <f>'Fuel adder inputs and calcs'!E371&amp;'Fuel adder inputs and calcs'!F371</f>
        <v>2022Q4</v>
      </c>
      <c r="D374" s="82" t="str">
        <f>B374&amp;IF(B374="",""," ")&amp;INDEX('Fixed inputs'!$D$93:$D$97,MATCH(A374,rngFuels,0))</f>
        <v>ROI Distillate</v>
      </c>
      <c r="E374" s="59"/>
      <c r="G374" s="86" t="str">
        <f t="shared" si="43"/>
        <v>ROI Distillate</v>
      </c>
      <c r="H374" s="86" t="s">
        <v>22</v>
      </c>
      <c r="I374" s="87">
        <f ca="1">INDEX(rngFuelPricesDeterministic,MATCH($C374,'Commodity inputs and calcs'!$N$33:$N$100,0),MATCH($A374,'Commodity inputs and calcs'!$O$32:$S$32,0))+'Fuel adder inputs and calcs'!Q371</f>
        <v>15.126583520271021</v>
      </c>
      <c r="J374" s="87"/>
      <c r="K374" s="86" t="s">
        <v>23</v>
      </c>
      <c r="L374" s="88">
        <v>1</v>
      </c>
      <c r="M374" s="137">
        <f>INDEX('Fixed inputs'!$G$8:$G$75,MATCH(C374,'Fixed inputs'!$D$8:$D$75,0))</f>
        <v>44835</v>
      </c>
      <c r="N374" s="137"/>
      <c r="O374" s="86" t="s">
        <v>24</v>
      </c>
      <c r="P374" s="86" t="s">
        <v>113</v>
      </c>
      <c r="Q374" s="86"/>
      <c r="R374" s="89" t="str">
        <f t="shared" si="2"/>
        <v>2024 Validation</v>
      </c>
    </row>
    <row r="375" spans="1:18" x14ac:dyDescent="0.6">
      <c r="A375" s="82" t="str">
        <f>'Fuel adder inputs and calcs'!C372</f>
        <v>Gasoil</v>
      </c>
      <c r="B375" s="82" t="str">
        <f>'Fuel adder inputs and calcs'!D372</f>
        <v>ROI</v>
      </c>
      <c r="C375" s="82" t="str">
        <f>'Fuel adder inputs and calcs'!E372&amp;'Fuel adder inputs and calcs'!F372</f>
        <v>2023Q1</v>
      </c>
      <c r="D375" s="82" t="str">
        <f>B375&amp;IF(B375="",""," ")&amp;INDEX('Fixed inputs'!$D$93:$D$97,MATCH(A375,rngFuels,0))</f>
        <v>ROI Distillate</v>
      </c>
      <c r="E375" s="59"/>
      <c r="G375" s="86" t="str">
        <f t="shared" si="43"/>
        <v>ROI Distillate</v>
      </c>
      <c r="H375" s="86" t="s">
        <v>22</v>
      </c>
      <c r="I375" s="87">
        <f ca="1">INDEX(rngFuelPricesDeterministic,MATCH($C375,'Commodity inputs and calcs'!$N$33:$N$100,0),MATCH($A375,'Commodity inputs and calcs'!$O$32:$S$32,0))+'Fuel adder inputs and calcs'!Q372</f>
        <v>15.126583520271021</v>
      </c>
      <c r="J375" s="87"/>
      <c r="K375" s="86" t="s">
        <v>23</v>
      </c>
      <c r="L375" s="88">
        <v>1</v>
      </c>
      <c r="M375" s="137">
        <f>INDEX('Fixed inputs'!$G$8:$G$75,MATCH(C375,'Fixed inputs'!$D$8:$D$75,0))</f>
        <v>44927</v>
      </c>
      <c r="N375" s="137"/>
      <c r="O375" s="86" t="s">
        <v>24</v>
      </c>
      <c r="P375" s="86" t="s">
        <v>113</v>
      </c>
      <c r="Q375" s="86"/>
      <c r="R375" s="89" t="str">
        <f t="shared" si="2"/>
        <v>2024 Validation</v>
      </c>
    </row>
    <row r="376" spans="1:18" x14ac:dyDescent="0.6">
      <c r="A376" s="82" t="str">
        <f>'Fuel adder inputs and calcs'!C373</f>
        <v>Gasoil</v>
      </c>
      <c r="B376" s="82" t="str">
        <f>'Fuel adder inputs and calcs'!D373</f>
        <v>ROI</v>
      </c>
      <c r="C376" s="82" t="str">
        <f>'Fuel adder inputs and calcs'!E373&amp;'Fuel adder inputs and calcs'!F373</f>
        <v>2023Q2</v>
      </c>
      <c r="D376" s="82" t="str">
        <f>B376&amp;IF(B376="",""," ")&amp;INDEX('Fixed inputs'!$D$93:$D$97,MATCH(A376,rngFuels,0))</f>
        <v>ROI Distillate</v>
      </c>
      <c r="E376" s="59"/>
      <c r="G376" s="86" t="str">
        <f t="shared" si="43"/>
        <v>ROI Distillate</v>
      </c>
      <c r="H376" s="86" t="s">
        <v>22</v>
      </c>
      <c r="I376" s="87">
        <f ca="1">INDEX(rngFuelPricesDeterministic,MATCH($C376,'Commodity inputs and calcs'!$N$33:$N$100,0),MATCH($A376,'Commodity inputs and calcs'!$O$32:$S$32,0))+'Fuel adder inputs and calcs'!Q373</f>
        <v>15.126583520271021</v>
      </c>
      <c r="J376" s="87"/>
      <c r="K376" s="86" t="s">
        <v>23</v>
      </c>
      <c r="L376" s="88">
        <v>1</v>
      </c>
      <c r="M376" s="137">
        <f>INDEX('Fixed inputs'!$G$8:$G$75,MATCH(C376,'Fixed inputs'!$D$8:$D$75,0))</f>
        <v>45017</v>
      </c>
      <c r="N376" s="137"/>
      <c r="O376" s="86" t="s">
        <v>24</v>
      </c>
      <c r="P376" s="86" t="s">
        <v>113</v>
      </c>
      <c r="Q376" s="86"/>
      <c r="R376" s="89" t="str">
        <f t="shared" si="2"/>
        <v>2024 Validation</v>
      </c>
    </row>
    <row r="377" spans="1:18" x14ac:dyDescent="0.6">
      <c r="A377" s="82" t="str">
        <f>'Fuel adder inputs and calcs'!C374</f>
        <v>Gasoil</v>
      </c>
      <c r="B377" s="82" t="str">
        <f>'Fuel adder inputs and calcs'!D374</f>
        <v>ROI</v>
      </c>
      <c r="C377" s="82" t="str">
        <f>'Fuel adder inputs and calcs'!E374&amp;'Fuel adder inputs and calcs'!F374</f>
        <v>2023Q3</v>
      </c>
      <c r="D377" s="82" t="str">
        <f>B377&amp;IF(B377="",""," ")&amp;INDEX('Fixed inputs'!$D$93:$D$97,MATCH(A377,rngFuels,0))</f>
        <v>ROI Distillate</v>
      </c>
      <c r="E377" s="59"/>
      <c r="G377" s="86" t="str">
        <f t="shared" si="43"/>
        <v>ROI Distillate</v>
      </c>
      <c r="H377" s="86" t="s">
        <v>22</v>
      </c>
      <c r="I377" s="87">
        <f ca="1">INDEX(rngFuelPricesDeterministic,MATCH($C377,'Commodity inputs and calcs'!$N$33:$N$100,0),MATCH($A377,'Commodity inputs and calcs'!$O$32:$S$32,0))+'Fuel adder inputs and calcs'!Q374</f>
        <v>15.126583520271021</v>
      </c>
      <c r="J377" s="87"/>
      <c r="K377" s="86" t="s">
        <v>23</v>
      </c>
      <c r="L377" s="88">
        <v>1</v>
      </c>
      <c r="M377" s="137">
        <f>INDEX('Fixed inputs'!$G$8:$G$75,MATCH(C377,'Fixed inputs'!$D$8:$D$75,0))</f>
        <v>45108</v>
      </c>
      <c r="N377" s="137"/>
      <c r="O377" s="86" t="s">
        <v>24</v>
      </c>
      <c r="P377" s="86" t="s">
        <v>113</v>
      </c>
      <c r="Q377" s="86"/>
      <c r="R377" s="89" t="str">
        <f t="shared" si="2"/>
        <v>2024 Validation</v>
      </c>
    </row>
    <row r="378" spans="1:18" x14ac:dyDescent="0.6">
      <c r="A378" s="82" t="str">
        <f>'Fuel adder inputs and calcs'!C375</f>
        <v>Gasoil</v>
      </c>
      <c r="B378" s="82" t="str">
        <f>'Fuel adder inputs and calcs'!D375</f>
        <v>ROI</v>
      </c>
      <c r="C378" s="82" t="str">
        <f>'Fuel adder inputs and calcs'!E375&amp;'Fuel adder inputs and calcs'!F375</f>
        <v>2023Q4</v>
      </c>
      <c r="D378" s="82" t="str">
        <f>B378&amp;IF(B378="",""," ")&amp;INDEX('Fixed inputs'!$D$93:$D$97,MATCH(A378,rngFuels,0))</f>
        <v>ROI Distillate</v>
      </c>
      <c r="E378" s="59"/>
      <c r="G378" s="86" t="str">
        <f t="shared" si="43"/>
        <v>ROI Distillate</v>
      </c>
      <c r="H378" s="86" t="s">
        <v>22</v>
      </c>
      <c r="I378" s="87">
        <f ca="1">INDEX(rngFuelPricesDeterministic,MATCH($C378,'Commodity inputs and calcs'!$N$33:$N$100,0),MATCH($A378,'Commodity inputs and calcs'!$O$32:$S$32,0))+'Fuel adder inputs and calcs'!Q375</f>
        <v>15.126583520271021</v>
      </c>
      <c r="J378" s="87"/>
      <c r="K378" s="86" t="s">
        <v>23</v>
      </c>
      <c r="L378" s="88">
        <v>1</v>
      </c>
      <c r="M378" s="137">
        <f>INDEX('Fixed inputs'!$G$8:$G$75,MATCH(C378,'Fixed inputs'!$D$8:$D$75,0))</f>
        <v>45200</v>
      </c>
      <c r="N378" s="137"/>
      <c r="O378" s="86" t="s">
        <v>24</v>
      </c>
      <c r="P378" s="86" t="s">
        <v>113</v>
      </c>
      <c r="Q378" s="86"/>
      <c r="R378" s="89" t="str">
        <f t="shared" si="2"/>
        <v>2024 Validation</v>
      </c>
    </row>
    <row r="379" spans="1:18" x14ac:dyDescent="0.6">
      <c r="A379" s="82" t="str">
        <f>'Fuel adder inputs and calcs'!C376</f>
        <v>Gasoil</v>
      </c>
      <c r="B379" s="82" t="str">
        <f>'Fuel adder inputs and calcs'!D376</f>
        <v>ROI</v>
      </c>
      <c r="C379" s="82" t="str">
        <f>'Fuel adder inputs and calcs'!E376&amp;'Fuel adder inputs and calcs'!F376</f>
        <v>2024Q1</v>
      </c>
      <c r="D379" s="82" t="str">
        <f>B379&amp;IF(B379="",""," ")&amp;INDEX('Fixed inputs'!$D$93:$D$97,MATCH(A379,rngFuels,0))</f>
        <v>ROI Distillate</v>
      </c>
      <c r="E379" s="59"/>
      <c r="G379" s="86" t="str">
        <f t="shared" ref="G379:G418" si="44">D379</f>
        <v>ROI Distillate</v>
      </c>
      <c r="H379" s="86" t="s">
        <v>22</v>
      </c>
      <c r="I379" s="87">
        <f ca="1">INDEX(rngFuelPricesDeterministic,MATCH($C379,'Commodity inputs and calcs'!$N$33:$N$100,0),MATCH($A379,'Commodity inputs and calcs'!$O$32:$S$32,0))+'Fuel adder inputs and calcs'!Q376</f>
        <v>15.126583520271021</v>
      </c>
      <c r="J379" s="87"/>
      <c r="K379" s="86" t="s">
        <v>23</v>
      </c>
      <c r="L379" s="88">
        <v>1</v>
      </c>
      <c r="M379" s="137">
        <f>INDEX('Fixed inputs'!$G$8:$G$75,MATCH(C379,'Fixed inputs'!$D$8:$D$75,0))</f>
        <v>45292</v>
      </c>
      <c r="N379" s="137"/>
      <c r="O379" s="86" t="s">
        <v>24</v>
      </c>
      <c r="P379" s="86" t="s">
        <v>113</v>
      </c>
      <c r="Q379" s="86"/>
      <c r="R379" s="89" t="str">
        <f t="shared" ref="R379:R418" si="45">$H$6</f>
        <v>2024 Validation</v>
      </c>
    </row>
    <row r="380" spans="1:18" x14ac:dyDescent="0.6">
      <c r="A380" s="82" t="str">
        <f>'Fuel adder inputs and calcs'!C377</f>
        <v>Gasoil</v>
      </c>
      <c r="B380" s="82" t="str">
        <f>'Fuel adder inputs and calcs'!D377</f>
        <v>ROI</v>
      </c>
      <c r="C380" s="82" t="str">
        <f>'Fuel adder inputs and calcs'!E377&amp;'Fuel adder inputs and calcs'!F377</f>
        <v>2024Q2</v>
      </c>
      <c r="D380" s="82" t="str">
        <f>B380&amp;IF(B380="",""," ")&amp;INDEX('Fixed inputs'!$D$93:$D$97,MATCH(A380,rngFuels,0))</f>
        <v>ROI Distillate</v>
      </c>
      <c r="E380" s="59"/>
      <c r="G380" s="86" t="str">
        <f t="shared" si="44"/>
        <v>ROI Distillate</v>
      </c>
      <c r="H380" s="86" t="s">
        <v>22</v>
      </c>
      <c r="I380" s="87">
        <f ca="1">INDEX(rngFuelPricesDeterministic,MATCH($C380,'Commodity inputs and calcs'!$N$33:$N$100,0),MATCH($A380,'Commodity inputs and calcs'!$O$32:$S$32,0))+'Fuel adder inputs and calcs'!Q377</f>
        <v>15.126583520271021</v>
      </c>
      <c r="J380" s="87"/>
      <c r="K380" s="86" t="s">
        <v>23</v>
      </c>
      <c r="L380" s="88">
        <v>1</v>
      </c>
      <c r="M380" s="137">
        <f>INDEX('Fixed inputs'!$G$8:$G$75,MATCH(C380,'Fixed inputs'!$D$8:$D$75,0))</f>
        <v>45383</v>
      </c>
      <c r="N380" s="137"/>
      <c r="O380" s="86" t="s">
        <v>24</v>
      </c>
      <c r="P380" s="86" t="s">
        <v>113</v>
      </c>
      <c r="Q380" s="86"/>
      <c r="R380" s="89" t="str">
        <f t="shared" si="45"/>
        <v>2024 Validation</v>
      </c>
    </row>
    <row r="381" spans="1:18" x14ac:dyDescent="0.6">
      <c r="A381" s="82" t="str">
        <f>'Fuel adder inputs and calcs'!C378</f>
        <v>Gasoil</v>
      </c>
      <c r="B381" s="82" t="str">
        <f>'Fuel adder inputs and calcs'!D378</f>
        <v>ROI</v>
      </c>
      <c r="C381" s="82" t="str">
        <f>'Fuel adder inputs and calcs'!E378&amp;'Fuel adder inputs and calcs'!F378</f>
        <v>2024Q3</v>
      </c>
      <c r="D381" s="82" t="str">
        <f>B381&amp;IF(B381="",""," ")&amp;INDEX('Fixed inputs'!$D$93:$D$97,MATCH(A381,rngFuels,0))</f>
        <v>ROI Distillate</v>
      </c>
      <c r="E381" s="59"/>
      <c r="G381" s="86" t="str">
        <f t="shared" si="44"/>
        <v>ROI Distillate</v>
      </c>
      <c r="H381" s="86" t="s">
        <v>22</v>
      </c>
      <c r="I381" s="87">
        <f ca="1">INDEX(rngFuelPricesDeterministic,MATCH($C381,'Commodity inputs and calcs'!$N$33:$N$100,0),MATCH($A381,'Commodity inputs and calcs'!$O$32:$S$32,0))+'Fuel adder inputs and calcs'!Q378</f>
        <v>15.126583520271021</v>
      </c>
      <c r="J381" s="87"/>
      <c r="K381" s="86" t="s">
        <v>23</v>
      </c>
      <c r="L381" s="88">
        <v>1</v>
      </c>
      <c r="M381" s="137">
        <f>INDEX('Fixed inputs'!$G$8:$G$75,MATCH(C381,'Fixed inputs'!$D$8:$D$75,0))</f>
        <v>45474</v>
      </c>
      <c r="N381" s="137"/>
      <c r="O381" s="86" t="s">
        <v>24</v>
      </c>
      <c r="P381" s="86" t="s">
        <v>113</v>
      </c>
      <c r="Q381" s="86"/>
      <c r="R381" s="89" t="str">
        <f t="shared" si="45"/>
        <v>2024 Validation</v>
      </c>
    </row>
    <row r="382" spans="1:18" x14ac:dyDescent="0.6">
      <c r="A382" s="82" t="str">
        <f>'Fuel adder inputs and calcs'!C379</f>
        <v>Gasoil</v>
      </c>
      <c r="B382" s="82" t="str">
        <f>'Fuel adder inputs and calcs'!D379</f>
        <v>ROI</v>
      </c>
      <c r="C382" s="82" t="str">
        <f>'Fuel adder inputs and calcs'!E379&amp;'Fuel adder inputs and calcs'!F379</f>
        <v>2024Q4</v>
      </c>
      <c r="D382" s="82" t="str">
        <f>B382&amp;IF(B382="",""," ")&amp;INDEX('Fixed inputs'!$D$93:$D$97,MATCH(A382,rngFuels,0))</f>
        <v>ROI Distillate</v>
      </c>
      <c r="E382" s="59"/>
      <c r="G382" s="86" t="str">
        <f t="shared" si="44"/>
        <v>ROI Distillate</v>
      </c>
      <c r="H382" s="86" t="s">
        <v>22</v>
      </c>
      <c r="I382" s="87">
        <f ca="1">INDEX(rngFuelPricesDeterministic,MATCH($C382,'Commodity inputs and calcs'!$N$33:$N$100,0),MATCH($A382,'Commodity inputs and calcs'!$O$32:$S$32,0))+'Fuel adder inputs and calcs'!Q379</f>
        <v>15.126583520271021</v>
      </c>
      <c r="J382" s="87"/>
      <c r="K382" s="86" t="s">
        <v>23</v>
      </c>
      <c r="L382" s="88">
        <v>1</v>
      </c>
      <c r="M382" s="137">
        <f>INDEX('Fixed inputs'!$G$8:$G$75,MATCH(C382,'Fixed inputs'!$D$8:$D$75,0))</f>
        <v>45566</v>
      </c>
      <c r="N382" s="137"/>
      <c r="O382" s="86" t="s">
        <v>24</v>
      </c>
      <c r="P382" s="86" t="s">
        <v>113</v>
      </c>
      <c r="Q382" s="86"/>
      <c r="R382" s="89" t="str">
        <f t="shared" si="45"/>
        <v>2024 Validation</v>
      </c>
    </row>
    <row r="383" spans="1:18" x14ac:dyDescent="0.6">
      <c r="A383" s="82" t="str">
        <f>'Fuel adder inputs and calcs'!C380</f>
        <v>Gasoil</v>
      </c>
      <c r="B383" s="82" t="str">
        <f>'Fuel adder inputs and calcs'!D380</f>
        <v>ROI</v>
      </c>
      <c r="C383" s="82" t="str">
        <f>'Fuel adder inputs and calcs'!E380&amp;'Fuel adder inputs and calcs'!F380</f>
        <v>2025Q1</v>
      </c>
      <c r="D383" s="82" t="str">
        <f>B383&amp;IF(B383="",""," ")&amp;INDEX('Fixed inputs'!$D$93:$D$97,MATCH(A383,rngFuels,0))</f>
        <v>ROI Distillate</v>
      </c>
      <c r="E383" s="59"/>
      <c r="G383" s="86" t="str">
        <f t="shared" si="44"/>
        <v>ROI Distillate</v>
      </c>
      <c r="H383" s="86" t="s">
        <v>22</v>
      </c>
      <c r="I383" s="87">
        <f ca="1">INDEX(rngFuelPricesDeterministic,MATCH($C383,'Commodity inputs and calcs'!$N$33:$N$100,0),MATCH($A383,'Commodity inputs and calcs'!$O$32:$S$32,0))+'Fuel adder inputs and calcs'!Q380</f>
        <v>15.126583520271021</v>
      </c>
      <c r="J383" s="87"/>
      <c r="K383" s="86" t="s">
        <v>23</v>
      </c>
      <c r="L383" s="88">
        <v>1</v>
      </c>
      <c r="M383" s="137">
        <f>INDEX('Fixed inputs'!$G$8:$G$75,MATCH(C383,'Fixed inputs'!$D$8:$D$75,0))</f>
        <v>45658</v>
      </c>
      <c r="N383" s="137"/>
      <c r="O383" s="86" t="s">
        <v>24</v>
      </c>
      <c r="P383" s="86" t="s">
        <v>113</v>
      </c>
      <c r="Q383" s="86"/>
      <c r="R383" s="89" t="str">
        <f t="shared" si="45"/>
        <v>2024 Validation</v>
      </c>
    </row>
    <row r="384" spans="1:18" x14ac:dyDescent="0.6">
      <c r="A384" s="82" t="str">
        <f>'Fuel adder inputs and calcs'!C381</f>
        <v>Gasoil</v>
      </c>
      <c r="B384" s="82" t="str">
        <f>'Fuel adder inputs and calcs'!D381</f>
        <v>ROI</v>
      </c>
      <c r="C384" s="82" t="str">
        <f>'Fuel adder inputs and calcs'!E381&amp;'Fuel adder inputs and calcs'!F381</f>
        <v>2025Q2</v>
      </c>
      <c r="D384" s="82" t="str">
        <f>B384&amp;IF(B384="",""," ")&amp;INDEX('Fixed inputs'!$D$93:$D$97,MATCH(A384,rngFuels,0))</f>
        <v>ROI Distillate</v>
      </c>
      <c r="E384" s="59"/>
      <c r="G384" s="86" t="str">
        <f t="shared" si="44"/>
        <v>ROI Distillate</v>
      </c>
      <c r="H384" s="86" t="s">
        <v>22</v>
      </c>
      <c r="I384" s="87">
        <f ca="1">INDEX(rngFuelPricesDeterministic,MATCH($C384,'Commodity inputs and calcs'!$N$33:$N$100,0),MATCH($A384,'Commodity inputs and calcs'!$O$32:$S$32,0))+'Fuel adder inputs and calcs'!Q381</f>
        <v>15.126583520271021</v>
      </c>
      <c r="J384" s="87"/>
      <c r="K384" s="86" t="s">
        <v>23</v>
      </c>
      <c r="L384" s="88">
        <v>1</v>
      </c>
      <c r="M384" s="137">
        <f>INDEX('Fixed inputs'!$G$8:$G$75,MATCH(C384,'Fixed inputs'!$D$8:$D$75,0))</f>
        <v>45748</v>
      </c>
      <c r="N384" s="137"/>
      <c r="O384" s="86" t="s">
        <v>24</v>
      </c>
      <c r="P384" s="86" t="s">
        <v>113</v>
      </c>
      <c r="Q384" s="86"/>
      <c r="R384" s="89" t="str">
        <f t="shared" si="45"/>
        <v>2024 Validation</v>
      </c>
    </row>
    <row r="385" spans="1:18" x14ac:dyDescent="0.6">
      <c r="A385" s="82" t="str">
        <f>'Fuel adder inputs and calcs'!C382</f>
        <v>Gasoil</v>
      </c>
      <c r="B385" s="82" t="str">
        <f>'Fuel adder inputs and calcs'!D382</f>
        <v>ROI</v>
      </c>
      <c r="C385" s="82" t="str">
        <f>'Fuel adder inputs and calcs'!E382&amp;'Fuel adder inputs and calcs'!F382</f>
        <v>2025Q3</v>
      </c>
      <c r="D385" s="82" t="str">
        <f>B385&amp;IF(B385="",""," ")&amp;INDEX('Fixed inputs'!$D$93:$D$97,MATCH(A385,rngFuels,0))</f>
        <v>ROI Distillate</v>
      </c>
      <c r="E385" s="59"/>
      <c r="G385" s="86" t="str">
        <f t="shared" si="44"/>
        <v>ROI Distillate</v>
      </c>
      <c r="H385" s="86" t="s">
        <v>22</v>
      </c>
      <c r="I385" s="87">
        <f ca="1">INDEX(rngFuelPricesDeterministic,MATCH($C385,'Commodity inputs and calcs'!$N$33:$N$100,0),MATCH($A385,'Commodity inputs and calcs'!$O$32:$S$32,0))+'Fuel adder inputs and calcs'!Q382</f>
        <v>15.126583520271021</v>
      </c>
      <c r="J385" s="87"/>
      <c r="K385" s="86" t="s">
        <v>23</v>
      </c>
      <c r="L385" s="88">
        <v>1</v>
      </c>
      <c r="M385" s="137">
        <f>INDEX('Fixed inputs'!$G$8:$G$75,MATCH(C385,'Fixed inputs'!$D$8:$D$75,0))</f>
        <v>45839</v>
      </c>
      <c r="N385" s="137"/>
      <c r="O385" s="86" t="s">
        <v>24</v>
      </c>
      <c r="P385" s="86" t="s">
        <v>113</v>
      </c>
      <c r="Q385" s="86"/>
      <c r="R385" s="89" t="str">
        <f t="shared" si="45"/>
        <v>2024 Validation</v>
      </c>
    </row>
    <row r="386" spans="1:18" x14ac:dyDescent="0.6">
      <c r="A386" s="82" t="str">
        <f>'Fuel adder inputs and calcs'!C383</f>
        <v>Gasoil</v>
      </c>
      <c r="B386" s="82" t="str">
        <f>'Fuel adder inputs and calcs'!D383</f>
        <v>ROI</v>
      </c>
      <c r="C386" s="82" t="str">
        <f>'Fuel adder inputs and calcs'!E383&amp;'Fuel adder inputs and calcs'!F383</f>
        <v>2025Q4</v>
      </c>
      <c r="D386" s="82" t="str">
        <f>B386&amp;IF(B386="",""," ")&amp;INDEX('Fixed inputs'!$D$93:$D$97,MATCH(A386,rngFuels,0))</f>
        <v>ROI Distillate</v>
      </c>
      <c r="E386" s="59"/>
      <c r="G386" s="86" t="str">
        <f t="shared" si="44"/>
        <v>ROI Distillate</v>
      </c>
      <c r="H386" s="86" t="s">
        <v>22</v>
      </c>
      <c r="I386" s="87">
        <f ca="1">INDEX(rngFuelPricesDeterministic,MATCH($C386,'Commodity inputs and calcs'!$N$33:$N$100,0),MATCH($A386,'Commodity inputs and calcs'!$O$32:$S$32,0))+'Fuel adder inputs and calcs'!Q383</f>
        <v>15.126583520271021</v>
      </c>
      <c r="J386" s="87"/>
      <c r="K386" s="86" t="s">
        <v>23</v>
      </c>
      <c r="L386" s="88">
        <v>1</v>
      </c>
      <c r="M386" s="137">
        <f>INDEX('Fixed inputs'!$G$8:$G$75,MATCH(C386,'Fixed inputs'!$D$8:$D$75,0))</f>
        <v>45931</v>
      </c>
      <c r="N386" s="137"/>
      <c r="O386" s="86" t="s">
        <v>24</v>
      </c>
      <c r="P386" s="86" t="s">
        <v>113</v>
      </c>
      <c r="Q386" s="86"/>
      <c r="R386" s="89" t="str">
        <f t="shared" si="45"/>
        <v>2024 Validation</v>
      </c>
    </row>
    <row r="387" spans="1:18" x14ac:dyDescent="0.6">
      <c r="A387" s="82" t="str">
        <f>'Fuel adder inputs and calcs'!C384</f>
        <v>Gasoil</v>
      </c>
      <c r="B387" s="82" t="str">
        <f>'Fuel adder inputs and calcs'!D384</f>
        <v>ROI</v>
      </c>
      <c r="C387" s="82" t="str">
        <f>'Fuel adder inputs and calcs'!E384&amp;'Fuel adder inputs and calcs'!F384</f>
        <v>2026Q1</v>
      </c>
      <c r="D387" s="82" t="str">
        <f>B387&amp;IF(B387="",""," ")&amp;INDEX('Fixed inputs'!$D$93:$D$97,MATCH(A387,rngFuels,0))</f>
        <v>ROI Distillate</v>
      </c>
      <c r="E387" s="59"/>
      <c r="G387" s="86" t="str">
        <f t="shared" si="44"/>
        <v>ROI Distillate</v>
      </c>
      <c r="H387" s="86" t="s">
        <v>22</v>
      </c>
      <c r="I387" s="87">
        <f ca="1">INDEX(rngFuelPricesDeterministic,MATCH($C387,'Commodity inputs and calcs'!$N$33:$N$100,0),MATCH($A387,'Commodity inputs and calcs'!$O$32:$S$32,0))+'Fuel adder inputs and calcs'!Q384</f>
        <v>15.126583520271021</v>
      </c>
      <c r="J387" s="87"/>
      <c r="K387" s="86" t="s">
        <v>23</v>
      </c>
      <c r="L387" s="88">
        <v>1</v>
      </c>
      <c r="M387" s="137">
        <f>INDEX('Fixed inputs'!$G$8:$G$75,MATCH(C387,'Fixed inputs'!$D$8:$D$75,0))</f>
        <v>46023</v>
      </c>
      <c r="N387" s="137"/>
      <c r="O387" s="86" t="s">
        <v>24</v>
      </c>
      <c r="P387" s="86" t="s">
        <v>113</v>
      </c>
      <c r="Q387" s="86"/>
      <c r="R387" s="89" t="str">
        <f t="shared" si="45"/>
        <v>2024 Validation</v>
      </c>
    </row>
    <row r="388" spans="1:18" x14ac:dyDescent="0.6">
      <c r="A388" s="82" t="str">
        <f>'Fuel adder inputs and calcs'!C385</f>
        <v>Gasoil</v>
      </c>
      <c r="B388" s="82" t="str">
        <f>'Fuel adder inputs and calcs'!D385</f>
        <v>ROI</v>
      </c>
      <c r="C388" s="82" t="str">
        <f>'Fuel adder inputs and calcs'!E385&amp;'Fuel adder inputs and calcs'!F385</f>
        <v>2026Q2</v>
      </c>
      <c r="D388" s="82" t="str">
        <f>B388&amp;IF(B388="",""," ")&amp;INDEX('Fixed inputs'!$D$93:$D$97,MATCH(A388,rngFuels,0))</f>
        <v>ROI Distillate</v>
      </c>
      <c r="E388" s="59"/>
      <c r="G388" s="86" t="str">
        <f t="shared" si="44"/>
        <v>ROI Distillate</v>
      </c>
      <c r="H388" s="86" t="s">
        <v>22</v>
      </c>
      <c r="I388" s="87">
        <f ca="1">INDEX(rngFuelPricesDeterministic,MATCH($C388,'Commodity inputs and calcs'!$N$33:$N$100,0),MATCH($A388,'Commodity inputs and calcs'!$O$32:$S$32,0))+'Fuel adder inputs and calcs'!Q385</f>
        <v>15.126583520271021</v>
      </c>
      <c r="J388" s="87"/>
      <c r="K388" s="86" t="s">
        <v>23</v>
      </c>
      <c r="L388" s="88">
        <v>1</v>
      </c>
      <c r="M388" s="137">
        <f>INDEX('Fixed inputs'!$G$8:$G$75,MATCH(C388,'Fixed inputs'!$D$8:$D$75,0))</f>
        <v>46113</v>
      </c>
      <c r="N388" s="137"/>
      <c r="O388" s="86" t="s">
        <v>24</v>
      </c>
      <c r="P388" s="86" t="s">
        <v>113</v>
      </c>
      <c r="Q388" s="86"/>
      <c r="R388" s="89" t="str">
        <f t="shared" si="45"/>
        <v>2024 Validation</v>
      </c>
    </row>
    <row r="389" spans="1:18" x14ac:dyDescent="0.6">
      <c r="A389" s="82" t="str">
        <f>'Fuel adder inputs and calcs'!C386</f>
        <v>Gasoil</v>
      </c>
      <c r="B389" s="82" t="str">
        <f>'Fuel adder inputs and calcs'!D386</f>
        <v>ROI</v>
      </c>
      <c r="C389" s="82" t="str">
        <f>'Fuel adder inputs and calcs'!E386&amp;'Fuel adder inputs and calcs'!F386</f>
        <v>2026Q3</v>
      </c>
      <c r="D389" s="82" t="str">
        <f>B389&amp;IF(B389="",""," ")&amp;INDEX('Fixed inputs'!$D$93:$D$97,MATCH(A389,rngFuels,0))</f>
        <v>ROI Distillate</v>
      </c>
      <c r="E389" s="59"/>
      <c r="G389" s="86" t="str">
        <f t="shared" si="44"/>
        <v>ROI Distillate</v>
      </c>
      <c r="H389" s="86" t="s">
        <v>22</v>
      </c>
      <c r="I389" s="87">
        <f ca="1">INDEX(rngFuelPricesDeterministic,MATCH($C389,'Commodity inputs and calcs'!$N$33:$N$100,0),MATCH($A389,'Commodity inputs and calcs'!$O$32:$S$32,0))+'Fuel adder inputs and calcs'!Q386</f>
        <v>15.126583520271021</v>
      </c>
      <c r="J389" s="87"/>
      <c r="K389" s="86" t="s">
        <v>23</v>
      </c>
      <c r="L389" s="88">
        <v>1</v>
      </c>
      <c r="M389" s="137">
        <f>INDEX('Fixed inputs'!$G$8:$G$75,MATCH(C389,'Fixed inputs'!$D$8:$D$75,0))</f>
        <v>46204</v>
      </c>
      <c r="N389" s="137"/>
      <c r="O389" s="86" t="s">
        <v>24</v>
      </c>
      <c r="P389" s="86" t="s">
        <v>113</v>
      </c>
      <c r="Q389" s="86"/>
      <c r="R389" s="89" t="str">
        <f t="shared" si="45"/>
        <v>2024 Validation</v>
      </c>
    </row>
    <row r="390" spans="1:18" x14ac:dyDescent="0.6">
      <c r="A390" s="82" t="str">
        <f>'Fuel adder inputs and calcs'!C387</f>
        <v>Gasoil</v>
      </c>
      <c r="B390" s="82" t="str">
        <f>'Fuel adder inputs and calcs'!D387</f>
        <v>ROI</v>
      </c>
      <c r="C390" s="82" t="str">
        <f>'Fuel adder inputs and calcs'!E387&amp;'Fuel adder inputs and calcs'!F387</f>
        <v>2026Q4</v>
      </c>
      <c r="D390" s="82" t="str">
        <f>B390&amp;IF(B390="",""," ")&amp;INDEX('Fixed inputs'!$D$93:$D$97,MATCH(A390,rngFuels,0))</f>
        <v>ROI Distillate</v>
      </c>
      <c r="E390" s="59"/>
      <c r="G390" s="86" t="str">
        <f t="shared" si="44"/>
        <v>ROI Distillate</v>
      </c>
      <c r="H390" s="86" t="s">
        <v>22</v>
      </c>
      <c r="I390" s="87">
        <f ca="1">INDEX(rngFuelPricesDeterministic,MATCH($C390,'Commodity inputs and calcs'!$N$33:$N$100,0),MATCH($A390,'Commodity inputs and calcs'!$O$32:$S$32,0))+'Fuel adder inputs and calcs'!Q387</f>
        <v>15.126583520271021</v>
      </c>
      <c r="J390" s="87"/>
      <c r="K390" s="86" t="s">
        <v>23</v>
      </c>
      <c r="L390" s="88">
        <v>1</v>
      </c>
      <c r="M390" s="137">
        <f>INDEX('Fixed inputs'!$G$8:$G$75,MATCH(C390,'Fixed inputs'!$D$8:$D$75,0))</f>
        <v>46296</v>
      </c>
      <c r="N390" s="137"/>
      <c r="O390" s="86" t="s">
        <v>24</v>
      </c>
      <c r="P390" s="86" t="s">
        <v>113</v>
      </c>
      <c r="Q390" s="86"/>
      <c r="R390" s="89" t="str">
        <f t="shared" si="45"/>
        <v>2024 Validation</v>
      </c>
    </row>
    <row r="391" spans="1:18" x14ac:dyDescent="0.6">
      <c r="A391" s="82" t="str">
        <f>'Fuel adder inputs and calcs'!C388</f>
        <v>Gasoil</v>
      </c>
      <c r="B391" s="82" t="str">
        <f>'Fuel adder inputs and calcs'!D388</f>
        <v>ROI</v>
      </c>
      <c r="C391" s="82" t="str">
        <f>'Fuel adder inputs and calcs'!E388&amp;'Fuel adder inputs and calcs'!F388</f>
        <v>2027Q1</v>
      </c>
      <c r="D391" s="82" t="str">
        <f>B391&amp;IF(B391="",""," ")&amp;INDEX('Fixed inputs'!$D$93:$D$97,MATCH(A391,rngFuels,0))</f>
        <v>ROI Distillate</v>
      </c>
      <c r="E391" s="59"/>
      <c r="G391" s="86" t="str">
        <f t="shared" si="44"/>
        <v>ROI Distillate</v>
      </c>
      <c r="H391" s="86" t="s">
        <v>22</v>
      </c>
      <c r="I391" s="87">
        <f ca="1">INDEX(rngFuelPricesDeterministic,MATCH($C391,'Commodity inputs and calcs'!$N$33:$N$100,0),MATCH($A391,'Commodity inputs and calcs'!$O$32:$S$32,0))+'Fuel adder inputs and calcs'!Q388</f>
        <v>15.126583520271021</v>
      </c>
      <c r="J391" s="87"/>
      <c r="K391" s="86" t="s">
        <v>23</v>
      </c>
      <c r="L391" s="88">
        <v>1</v>
      </c>
      <c r="M391" s="137">
        <f>INDEX('Fixed inputs'!$G$8:$G$75,MATCH(C391,'Fixed inputs'!$D$8:$D$75,0))</f>
        <v>46388</v>
      </c>
      <c r="N391" s="137"/>
      <c r="O391" s="86" t="s">
        <v>24</v>
      </c>
      <c r="P391" s="86" t="s">
        <v>113</v>
      </c>
      <c r="Q391" s="86"/>
      <c r="R391" s="89" t="str">
        <f t="shared" si="45"/>
        <v>2024 Validation</v>
      </c>
    </row>
    <row r="392" spans="1:18" x14ac:dyDescent="0.6">
      <c r="A392" s="82" t="str">
        <f>'Fuel adder inputs and calcs'!C389</f>
        <v>Gasoil</v>
      </c>
      <c r="B392" s="82" t="str">
        <f>'Fuel adder inputs and calcs'!D389</f>
        <v>ROI</v>
      </c>
      <c r="C392" s="82" t="str">
        <f>'Fuel adder inputs and calcs'!E389&amp;'Fuel adder inputs and calcs'!F389</f>
        <v>2027Q2</v>
      </c>
      <c r="D392" s="82" t="str">
        <f>B392&amp;IF(B392="",""," ")&amp;INDEX('Fixed inputs'!$D$93:$D$97,MATCH(A392,rngFuels,0))</f>
        <v>ROI Distillate</v>
      </c>
      <c r="E392" s="59"/>
      <c r="G392" s="86" t="str">
        <f t="shared" si="44"/>
        <v>ROI Distillate</v>
      </c>
      <c r="H392" s="86" t="s">
        <v>22</v>
      </c>
      <c r="I392" s="87">
        <f ca="1">INDEX(rngFuelPricesDeterministic,MATCH($C392,'Commodity inputs and calcs'!$N$33:$N$100,0),MATCH($A392,'Commodity inputs and calcs'!$O$32:$S$32,0))+'Fuel adder inputs and calcs'!Q389</f>
        <v>15.126583520271021</v>
      </c>
      <c r="J392" s="87"/>
      <c r="K392" s="86" t="s">
        <v>23</v>
      </c>
      <c r="L392" s="88">
        <v>1</v>
      </c>
      <c r="M392" s="137">
        <f>INDEX('Fixed inputs'!$G$8:$G$75,MATCH(C392,'Fixed inputs'!$D$8:$D$75,0))</f>
        <v>46478</v>
      </c>
      <c r="N392" s="137"/>
      <c r="O392" s="86" t="s">
        <v>24</v>
      </c>
      <c r="P392" s="86" t="s">
        <v>113</v>
      </c>
      <c r="Q392" s="86"/>
      <c r="R392" s="89" t="str">
        <f t="shared" si="45"/>
        <v>2024 Validation</v>
      </c>
    </row>
    <row r="393" spans="1:18" x14ac:dyDescent="0.6">
      <c r="A393" s="82" t="str">
        <f>'Fuel adder inputs and calcs'!C390</f>
        <v>Gasoil</v>
      </c>
      <c r="B393" s="82" t="str">
        <f>'Fuel adder inputs and calcs'!D390</f>
        <v>ROI</v>
      </c>
      <c r="C393" s="82" t="str">
        <f>'Fuel adder inputs and calcs'!E390&amp;'Fuel adder inputs and calcs'!F390</f>
        <v>2027Q3</v>
      </c>
      <c r="D393" s="82" t="str">
        <f>B393&amp;IF(B393="",""," ")&amp;INDEX('Fixed inputs'!$D$93:$D$97,MATCH(A393,rngFuels,0))</f>
        <v>ROI Distillate</v>
      </c>
      <c r="E393" s="59"/>
      <c r="G393" s="86" t="str">
        <f t="shared" si="44"/>
        <v>ROI Distillate</v>
      </c>
      <c r="H393" s="86" t="s">
        <v>22</v>
      </c>
      <c r="I393" s="87">
        <f ca="1">INDEX(rngFuelPricesDeterministic,MATCH($C393,'Commodity inputs and calcs'!$N$33:$N$100,0),MATCH($A393,'Commodity inputs and calcs'!$O$32:$S$32,0))+'Fuel adder inputs and calcs'!Q390</f>
        <v>15.126583520271021</v>
      </c>
      <c r="J393" s="87"/>
      <c r="K393" s="86" t="s">
        <v>23</v>
      </c>
      <c r="L393" s="88">
        <v>1</v>
      </c>
      <c r="M393" s="137">
        <f>INDEX('Fixed inputs'!$G$8:$G$75,MATCH(C393,'Fixed inputs'!$D$8:$D$75,0))</f>
        <v>46569</v>
      </c>
      <c r="N393" s="137"/>
      <c r="O393" s="86" t="s">
        <v>24</v>
      </c>
      <c r="P393" s="86" t="s">
        <v>113</v>
      </c>
      <c r="Q393" s="86"/>
      <c r="R393" s="89" t="str">
        <f t="shared" si="45"/>
        <v>2024 Validation</v>
      </c>
    </row>
    <row r="394" spans="1:18" x14ac:dyDescent="0.6">
      <c r="A394" s="82" t="str">
        <f>'Fuel adder inputs and calcs'!C391</f>
        <v>Gasoil</v>
      </c>
      <c r="B394" s="82" t="str">
        <f>'Fuel adder inputs and calcs'!D391</f>
        <v>ROI</v>
      </c>
      <c r="C394" s="82" t="str">
        <f>'Fuel adder inputs and calcs'!E391&amp;'Fuel adder inputs and calcs'!F391</f>
        <v>2027Q4</v>
      </c>
      <c r="D394" s="82" t="str">
        <f>B394&amp;IF(B394="",""," ")&amp;INDEX('Fixed inputs'!$D$93:$D$97,MATCH(A394,rngFuels,0))</f>
        <v>ROI Distillate</v>
      </c>
      <c r="E394" s="59"/>
      <c r="G394" s="86" t="str">
        <f t="shared" si="44"/>
        <v>ROI Distillate</v>
      </c>
      <c r="H394" s="86" t="s">
        <v>22</v>
      </c>
      <c r="I394" s="87">
        <f ca="1">INDEX(rngFuelPricesDeterministic,MATCH($C394,'Commodity inputs and calcs'!$N$33:$N$100,0),MATCH($A394,'Commodity inputs and calcs'!$O$32:$S$32,0))+'Fuel adder inputs and calcs'!Q391</f>
        <v>15.126583520271021</v>
      </c>
      <c r="J394" s="87"/>
      <c r="K394" s="86" t="s">
        <v>23</v>
      </c>
      <c r="L394" s="88">
        <v>1</v>
      </c>
      <c r="M394" s="137">
        <f>INDEX('Fixed inputs'!$G$8:$G$75,MATCH(C394,'Fixed inputs'!$D$8:$D$75,0))</f>
        <v>46661</v>
      </c>
      <c r="N394" s="137"/>
      <c r="O394" s="86" t="s">
        <v>24</v>
      </c>
      <c r="P394" s="86" t="s">
        <v>113</v>
      </c>
      <c r="Q394" s="86"/>
      <c r="R394" s="89" t="str">
        <f t="shared" si="45"/>
        <v>2024 Validation</v>
      </c>
    </row>
    <row r="395" spans="1:18" x14ac:dyDescent="0.6">
      <c r="A395" s="82" t="str">
        <f>'Fuel adder inputs and calcs'!C392</f>
        <v>Gasoil</v>
      </c>
      <c r="B395" s="82" t="str">
        <f>'Fuel adder inputs and calcs'!D392</f>
        <v>ROI</v>
      </c>
      <c r="C395" s="82" t="str">
        <f>'Fuel adder inputs and calcs'!E392&amp;'Fuel adder inputs and calcs'!F392</f>
        <v>2028Q1</v>
      </c>
      <c r="D395" s="82" t="str">
        <f>B395&amp;IF(B395="",""," ")&amp;INDEX('Fixed inputs'!$D$93:$D$97,MATCH(A395,rngFuels,0))</f>
        <v>ROI Distillate</v>
      </c>
      <c r="E395" s="59"/>
      <c r="G395" s="86" t="str">
        <f t="shared" si="44"/>
        <v>ROI Distillate</v>
      </c>
      <c r="H395" s="86" t="s">
        <v>22</v>
      </c>
      <c r="I395" s="87">
        <f ca="1">INDEX(rngFuelPricesDeterministic,MATCH($C395,'Commodity inputs and calcs'!$N$33:$N$100,0),MATCH($A395,'Commodity inputs and calcs'!$O$32:$S$32,0))+'Fuel adder inputs and calcs'!Q392</f>
        <v>15.126583520271021</v>
      </c>
      <c r="J395" s="87"/>
      <c r="K395" s="86" t="s">
        <v>23</v>
      </c>
      <c r="L395" s="88">
        <v>1</v>
      </c>
      <c r="M395" s="137">
        <f>INDEX('Fixed inputs'!$G$8:$G$75,MATCH(C395,'Fixed inputs'!$D$8:$D$75,0))</f>
        <v>46753</v>
      </c>
      <c r="N395" s="137"/>
      <c r="O395" s="86" t="s">
        <v>24</v>
      </c>
      <c r="P395" s="86" t="s">
        <v>113</v>
      </c>
      <c r="Q395" s="86"/>
      <c r="R395" s="89" t="str">
        <f t="shared" si="45"/>
        <v>2024 Validation</v>
      </c>
    </row>
    <row r="396" spans="1:18" x14ac:dyDescent="0.6">
      <c r="A396" s="82" t="str">
        <f>'Fuel adder inputs and calcs'!C393</f>
        <v>Gasoil</v>
      </c>
      <c r="B396" s="82" t="str">
        <f>'Fuel adder inputs and calcs'!D393</f>
        <v>ROI</v>
      </c>
      <c r="C396" s="82" t="str">
        <f>'Fuel adder inputs and calcs'!E393&amp;'Fuel adder inputs and calcs'!F393</f>
        <v>2028Q2</v>
      </c>
      <c r="D396" s="82" t="str">
        <f>B396&amp;IF(B396="",""," ")&amp;INDEX('Fixed inputs'!$D$93:$D$97,MATCH(A396,rngFuels,0))</f>
        <v>ROI Distillate</v>
      </c>
      <c r="E396" s="59"/>
      <c r="G396" s="86" t="str">
        <f t="shared" si="44"/>
        <v>ROI Distillate</v>
      </c>
      <c r="H396" s="86" t="s">
        <v>22</v>
      </c>
      <c r="I396" s="87">
        <f ca="1">INDEX(rngFuelPricesDeterministic,MATCH($C396,'Commodity inputs and calcs'!$N$33:$N$100,0),MATCH($A396,'Commodity inputs and calcs'!$O$32:$S$32,0))+'Fuel adder inputs and calcs'!Q393</f>
        <v>15.126583520271021</v>
      </c>
      <c r="J396" s="87"/>
      <c r="K396" s="86" t="s">
        <v>23</v>
      </c>
      <c r="L396" s="88">
        <v>1</v>
      </c>
      <c r="M396" s="137">
        <f>INDEX('Fixed inputs'!$G$8:$G$75,MATCH(C396,'Fixed inputs'!$D$8:$D$75,0))</f>
        <v>46844</v>
      </c>
      <c r="N396" s="137"/>
      <c r="O396" s="86" t="s">
        <v>24</v>
      </c>
      <c r="P396" s="86" t="s">
        <v>113</v>
      </c>
      <c r="Q396" s="86"/>
      <c r="R396" s="89" t="str">
        <f t="shared" si="45"/>
        <v>2024 Validation</v>
      </c>
    </row>
    <row r="397" spans="1:18" x14ac:dyDescent="0.6">
      <c r="A397" s="82" t="str">
        <f>'Fuel adder inputs and calcs'!C394</f>
        <v>Gasoil</v>
      </c>
      <c r="B397" s="82" t="str">
        <f>'Fuel adder inputs and calcs'!D394</f>
        <v>ROI</v>
      </c>
      <c r="C397" s="82" t="str">
        <f>'Fuel adder inputs and calcs'!E394&amp;'Fuel adder inputs and calcs'!F394</f>
        <v>2028Q3</v>
      </c>
      <c r="D397" s="82" t="str">
        <f>B397&amp;IF(B397="",""," ")&amp;INDEX('Fixed inputs'!$D$93:$D$97,MATCH(A397,rngFuels,0))</f>
        <v>ROI Distillate</v>
      </c>
      <c r="E397" s="59"/>
      <c r="G397" s="86" t="str">
        <f t="shared" si="44"/>
        <v>ROI Distillate</v>
      </c>
      <c r="H397" s="86" t="s">
        <v>22</v>
      </c>
      <c r="I397" s="87">
        <f ca="1">INDEX(rngFuelPricesDeterministic,MATCH($C397,'Commodity inputs and calcs'!$N$33:$N$100,0),MATCH($A397,'Commodity inputs and calcs'!$O$32:$S$32,0))+'Fuel adder inputs and calcs'!Q394</f>
        <v>15.126583520271021</v>
      </c>
      <c r="J397" s="87"/>
      <c r="K397" s="86" t="s">
        <v>23</v>
      </c>
      <c r="L397" s="88">
        <v>1</v>
      </c>
      <c r="M397" s="137">
        <f>INDEX('Fixed inputs'!$G$8:$G$75,MATCH(C397,'Fixed inputs'!$D$8:$D$75,0))</f>
        <v>46935</v>
      </c>
      <c r="N397" s="137"/>
      <c r="O397" s="86" t="s">
        <v>24</v>
      </c>
      <c r="P397" s="86" t="s">
        <v>113</v>
      </c>
      <c r="Q397" s="86"/>
      <c r="R397" s="89" t="str">
        <f t="shared" si="45"/>
        <v>2024 Validation</v>
      </c>
    </row>
    <row r="398" spans="1:18" x14ac:dyDescent="0.6">
      <c r="A398" s="82" t="str">
        <f>'Fuel adder inputs and calcs'!C395</f>
        <v>Gasoil</v>
      </c>
      <c r="B398" s="82" t="str">
        <f>'Fuel adder inputs and calcs'!D395</f>
        <v>ROI</v>
      </c>
      <c r="C398" s="82" t="str">
        <f>'Fuel adder inputs and calcs'!E395&amp;'Fuel adder inputs and calcs'!F395</f>
        <v>2028Q4</v>
      </c>
      <c r="D398" s="82" t="str">
        <f>B398&amp;IF(B398="",""," ")&amp;INDEX('Fixed inputs'!$D$93:$D$97,MATCH(A398,rngFuels,0))</f>
        <v>ROI Distillate</v>
      </c>
      <c r="E398" s="59"/>
      <c r="G398" s="86" t="str">
        <f t="shared" si="44"/>
        <v>ROI Distillate</v>
      </c>
      <c r="H398" s="86" t="s">
        <v>22</v>
      </c>
      <c r="I398" s="87">
        <f ca="1">INDEX(rngFuelPricesDeterministic,MATCH($C398,'Commodity inputs and calcs'!$N$33:$N$100,0),MATCH($A398,'Commodity inputs and calcs'!$O$32:$S$32,0))+'Fuel adder inputs and calcs'!Q395</f>
        <v>15.126583520271021</v>
      </c>
      <c r="J398" s="87"/>
      <c r="K398" s="86" t="s">
        <v>23</v>
      </c>
      <c r="L398" s="88">
        <v>1</v>
      </c>
      <c r="M398" s="137">
        <f>INDEX('Fixed inputs'!$G$8:$G$75,MATCH(C398,'Fixed inputs'!$D$8:$D$75,0))</f>
        <v>47027</v>
      </c>
      <c r="N398" s="137"/>
      <c r="O398" s="86" t="s">
        <v>24</v>
      </c>
      <c r="P398" s="86" t="s">
        <v>113</v>
      </c>
      <c r="Q398" s="86"/>
      <c r="R398" s="89" t="str">
        <f t="shared" si="45"/>
        <v>2024 Validation</v>
      </c>
    </row>
    <row r="399" spans="1:18" x14ac:dyDescent="0.6">
      <c r="A399" s="82" t="str">
        <f>'Fuel adder inputs and calcs'!C396</f>
        <v>Gasoil</v>
      </c>
      <c r="B399" s="82" t="str">
        <f>'Fuel adder inputs and calcs'!D396</f>
        <v>ROI</v>
      </c>
      <c r="C399" s="82" t="str">
        <f>'Fuel adder inputs and calcs'!E396&amp;'Fuel adder inputs and calcs'!F396</f>
        <v>2029Q1</v>
      </c>
      <c r="D399" s="82" t="str">
        <f>B399&amp;IF(B399="",""," ")&amp;INDEX('Fixed inputs'!$D$93:$D$97,MATCH(A399,rngFuels,0))</f>
        <v>ROI Distillate</v>
      </c>
      <c r="E399" s="59"/>
      <c r="G399" s="86" t="str">
        <f t="shared" si="44"/>
        <v>ROI Distillate</v>
      </c>
      <c r="H399" s="86" t="s">
        <v>22</v>
      </c>
      <c r="I399" s="87">
        <f ca="1">INDEX(rngFuelPricesDeterministic,MATCH($C399,'Commodity inputs and calcs'!$N$33:$N$100,0),MATCH($A399,'Commodity inputs and calcs'!$O$32:$S$32,0))+'Fuel adder inputs and calcs'!Q396</f>
        <v>15.126583520271021</v>
      </c>
      <c r="J399" s="87"/>
      <c r="K399" s="86" t="s">
        <v>23</v>
      </c>
      <c r="L399" s="88">
        <v>1</v>
      </c>
      <c r="M399" s="137">
        <f>INDEX('Fixed inputs'!$G$8:$G$75,MATCH(C399,'Fixed inputs'!$D$8:$D$75,0))</f>
        <v>47119</v>
      </c>
      <c r="N399" s="137"/>
      <c r="O399" s="86" t="s">
        <v>24</v>
      </c>
      <c r="P399" s="86" t="s">
        <v>113</v>
      </c>
      <c r="Q399" s="86"/>
      <c r="R399" s="89" t="str">
        <f t="shared" si="45"/>
        <v>2024 Validation</v>
      </c>
    </row>
    <row r="400" spans="1:18" x14ac:dyDescent="0.6">
      <c r="A400" s="82" t="str">
        <f>'Fuel adder inputs and calcs'!C397</f>
        <v>Gasoil</v>
      </c>
      <c r="B400" s="82" t="str">
        <f>'Fuel adder inputs and calcs'!D397</f>
        <v>ROI</v>
      </c>
      <c r="C400" s="82" t="str">
        <f>'Fuel adder inputs and calcs'!E397&amp;'Fuel adder inputs and calcs'!F397</f>
        <v>2029Q2</v>
      </c>
      <c r="D400" s="82" t="str">
        <f>B400&amp;IF(B400="",""," ")&amp;INDEX('Fixed inputs'!$D$93:$D$97,MATCH(A400,rngFuels,0))</f>
        <v>ROI Distillate</v>
      </c>
      <c r="E400" s="59"/>
      <c r="G400" s="86" t="str">
        <f t="shared" si="44"/>
        <v>ROI Distillate</v>
      </c>
      <c r="H400" s="86" t="s">
        <v>22</v>
      </c>
      <c r="I400" s="87">
        <f ca="1">INDEX(rngFuelPricesDeterministic,MATCH($C400,'Commodity inputs and calcs'!$N$33:$N$100,0),MATCH($A400,'Commodity inputs and calcs'!$O$32:$S$32,0))+'Fuel adder inputs and calcs'!Q397</f>
        <v>15.126583520271021</v>
      </c>
      <c r="J400" s="87"/>
      <c r="K400" s="86" t="s">
        <v>23</v>
      </c>
      <c r="L400" s="88">
        <v>1</v>
      </c>
      <c r="M400" s="137">
        <f>INDEX('Fixed inputs'!$G$8:$G$75,MATCH(C400,'Fixed inputs'!$D$8:$D$75,0))</f>
        <v>47209</v>
      </c>
      <c r="N400" s="137"/>
      <c r="O400" s="86" t="s">
        <v>24</v>
      </c>
      <c r="P400" s="86" t="s">
        <v>113</v>
      </c>
      <c r="Q400" s="86"/>
      <c r="R400" s="89" t="str">
        <f t="shared" si="45"/>
        <v>2024 Validation</v>
      </c>
    </row>
    <row r="401" spans="1:18" x14ac:dyDescent="0.6">
      <c r="A401" s="82" t="str">
        <f>'Fuel adder inputs and calcs'!C398</f>
        <v>Gasoil</v>
      </c>
      <c r="B401" s="82" t="str">
        <f>'Fuel adder inputs and calcs'!D398</f>
        <v>ROI</v>
      </c>
      <c r="C401" s="82" t="str">
        <f>'Fuel adder inputs and calcs'!E398&amp;'Fuel adder inputs and calcs'!F398</f>
        <v>2029Q3</v>
      </c>
      <c r="D401" s="82" t="str">
        <f>B401&amp;IF(B401="",""," ")&amp;INDEX('Fixed inputs'!$D$93:$D$97,MATCH(A401,rngFuels,0))</f>
        <v>ROI Distillate</v>
      </c>
      <c r="E401" s="59"/>
      <c r="G401" s="86" t="str">
        <f t="shared" si="44"/>
        <v>ROI Distillate</v>
      </c>
      <c r="H401" s="86" t="s">
        <v>22</v>
      </c>
      <c r="I401" s="87">
        <f ca="1">INDEX(rngFuelPricesDeterministic,MATCH($C401,'Commodity inputs and calcs'!$N$33:$N$100,0),MATCH($A401,'Commodity inputs and calcs'!$O$32:$S$32,0))+'Fuel adder inputs and calcs'!Q398</f>
        <v>15.126583520271021</v>
      </c>
      <c r="J401" s="87"/>
      <c r="K401" s="86" t="s">
        <v>23</v>
      </c>
      <c r="L401" s="88">
        <v>1</v>
      </c>
      <c r="M401" s="137">
        <f>INDEX('Fixed inputs'!$G$8:$G$75,MATCH(C401,'Fixed inputs'!$D$8:$D$75,0))</f>
        <v>47300</v>
      </c>
      <c r="N401" s="137"/>
      <c r="O401" s="86" t="s">
        <v>24</v>
      </c>
      <c r="P401" s="86" t="s">
        <v>113</v>
      </c>
      <c r="Q401" s="86"/>
      <c r="R401" s="89" t="str">
        <f t="shared" si="45"/>
        <v>2024 Validation</v>
      </c>
    </row>
    <row r="402" spans="1:18" x14ac:dyDescent="0.6">
      <c r="A402" s="82" t="str">
        <f>'Fuel adder inputs and calcs'!C399</f>
        <v>Gasoil</v>
      </c>
      <c r="B402" s="82" t="str">
        <f>'Fuel adder inputs and calcs'!D399</f>
        <v>ROI</v>
      </c>
      <c r="C402" s="82" t="str">
        <f>'Fuel adder inputs and calcs'!E399&amp;'Fuel adder inputs and calcs'!F399</f>
        <v>2029Q4</v>
      </c>
      <c r="D402" s="82" t="str">
        <f>B402&amp;IF(B402="",""," ")&amp;INDEX('Fixed inputs'!$D$93:$D$97,MATCH(A402,rngFuels,0))</f>
        <v>ROI Distillate</v>
      </c>
      <c r="E402" s="59"/>
      <c r="G402" s="86" t="str">
        <f t="shared" ref="G402:G414" si="46">D402</f>
        <v>ROI Distillate</v>
      </c>
      <c r="H402" s="86" t="s">
        <v>22</v>
      </c>
      <c r="I402" s="87">
        <f ca="1">INDEX(rngFuelPricesDeterministic,MATCH($C402,'Commodity inputs and calcs'!$N$33:$N$100,0),MATCH($A402,'Commodity inputs and calcs'!$O$32:$S$32,0))+'Fuel adder inputs and calcs'!Q399</f>
        <v>15.126583520271021</v>
      </c>
      <c r="J402" s="87"/>
      <c r="K402" s="86" t="s">
        <v>23</v>
      </c>
      <c r="L402" s="88">
        <v>1</v>
      </c>
      <c r="M402" s="137">
        <f>INDEX('Fixed inputs'!$G$8:$G$75,MATCH(C402,'Fixed inputs'!$D$8:$D$75,0))</f>
        <v>47392</v>
      </c>
      <c r="N402" s="137"/>
      <c r="O402" s="86" t="s">
        <v>24</v>
      </c>
      <c r="P402" s="86" t="s">
        <v>113</v>
      </c>
      <c r="Q402" s="86"/>
      <c r="R402" s="89" t="str">
        <f t="shared" si="45"/>
        <v>2024 Validation</v>
      </c>
    </row>
    <row r="403" spans="1:18" x14ac:dyDescent="0.6">
      <c r="A403" s="82" t="str">
        <f>'Fuel adder inputs and calcs'!C400</f>
        <v>Gasoil</v>
      </c>
      <c r="B403" s="82" t="str">
        <f>'Fuel adder inputs and calcs'!D400</f>
        <v>ROI</v>
      </c>
      <c r="C403" s="82" t="str">
        <f>'Fuel adder inputs and calcs'!E400&amp;'Fuel adder inputs and calcs'!F400</f>
        <v>2030Q1</v>
      </c>
      <c r="D403" s="82" t="str">
        <f>B403&amp;IF(B403="",""," ")&amp;INDEX('Fixed inputs'!$D$93:$D$97,MATCH(A403,rngFuels,0))</f>
        <v>ROI Distillate</v>
      </c>
      <c r="E403" s="59"/>
      <c r="G403" s="86" t="str">
        <f t="shared" si="46"/>
        <v>ROI Distillate</v>
      </c>
      <c r="H403" s="86" t="s">
        <v>22</v>
      </c>
      <c r="I403" s="87">
        <f ca="1">INDEX(rngFuelPricesDeterministic,MATCH($C403,'Commodity inputs and calcs'!$N$33:$N$100,0),MATCH($A403,'Commodity inputs and calcs'!$O$32:$S$32,0))+'Fuel adder inputs and calcs'!Q400</f>
        <v>15.126583520271021</v>
      </c>
      <c r="J403" s="87"/>
      <c r="K403" s="86" t="s">
        <v>23</v>
      </c>
      <c r="L403" s="88">
        <v>1</v>
      </c>
      <c r="M403" s="137">
        <f>INDEX('Fixed inputs'!$G$8:$G$75,MATCH(C403,'Fixed inputs'!$D$8:$D$75,0))</f>
        <v>47484</v>
      </c>
      <c r="N403" s="137"/>
      <c r="O403" s="86" t="s">
        <v>24</v>
      </c>
      <c r="P403" s="86" t="s">
        <v>113</v>
      </c>
      <c r="Q403" s="86"/>
      <c r="R403" s="89" t="str">
        <f t="shared" si="45"/>
        <v>2024 Validation</v>
      </c>
    </row>
    <row r="404" spans="1:18" x14ac:dyDescent="0.6">
      <c r="A404" s="82" t="str">
        <f>'Fuel adder inputs and calcs'!C401</f>
        <v>Gasoil</v>
      </c>
      <c r="B404" s="82" t="str">
        <f>'Fuel adder inputs and calcs'!D401</f>
        <v>ROI</v>
      </c>
      <c r="C404" s="82" t="str">
        <f>'Fuel adder inputs and calcs'!E401&amp;'Fuel adder inputs and calcs'!F401</f>
        <v>2030Q2</v>
      </c>
      <c r="D404" s="82" t="str">
        <f>B404&amp;IF(B404="",""," ")&amp;INDEX('Fixed inputs'!$D$93:$D$97,MATCH(A404,rngFuels,0))</f>
        <v>ROI Distillate</v>
      </c>
      <c r="E404" s="59"/>
      <c r="G404" s="86" t="str">
        <f t="shared" si="46"/>
        <v>ROI Distillate</v>
      </c>
      <c r="H404" s="86" t="s">
        <v>22</v>
      </c>
      <c r="I404" s="87">
        <f ca="1">INDEX(rngFuelPricesDeterministic,MATCH($C404,'Commodity inputs and calcs'!$N$33:$N$100,0),MATCH($A404,'Commodity inputs and calcs'!$O$32:$S$32,0))+'Fuel adder inputs and calcs'!Q401</f>
        <v>15.126583520271021</v>
      </c>
      <c r="J404" s="87"/>
      <c r="K404" s="86" t="s">
        <v>23</v>
      </c>
      <c r="L404" s="88">
        <v>1</v>
      </c>
      <c r="M404" s="137">
        <f>INDEX('Fixed inputs'!$G$8:$G$75,MATCH(C404,'Fixed inputs'!$D$8:$D$75,0))</f>
        <v>47574</v>
      </c>
      <c r="N404" s="137"/>
      <c r="O404" s="86" t="s">
        <v>24</v>
      </c>
      <c r="P404" s="86" t="s">
        <v>113</v>
      </c>
      <c r="Q404" s="86"/>
      <c r="R404" s="89" t="str">
        <f t="shared" si="45"/>
        <v>2024 Validation</v>
      </c>
    </row>
    <row r="405" spans="1:18" x14ac:dyDescent="0.6">
      <c r="A405" s="82" t="str">
        <f>'Fuel adder inputs and calcs'!C402</f>
        <v>Gasoil</v>
      </c>
      <c r="B405" s="82" t="str">
        <f>'Fuel adder inputs and calcs'!D402</f>
        <v>ROI</v>
      </c>
      <c r="C405" s="82" t="str">
        <f>'Fuel adder inputs and calcs'!E402&amp;'Fuel adder inputs and calcs'!F402</f>
        <v>2030Q3</v>
      </c>
      <c r="D405" s="82" t="str">
        <f>B405&amp;IF(B405="",""," ")&amp;INDEX('Fixed inputs'!$D$93:$D$97,MATCH(A405,rngFuels,0))</f>
        <v>ROI Distillate</v>
      </c>
      <c r="E405" s="59"/>
      <c r="G405" s="86" t="str">
        <f t="shared" si="46"/>
        <v>ROI Distillate</v>
      </c>
      <c r="H405" s="86" t="s">
        <v>22</v>
      </c>
      <c r="I405" s="87">
        <f ca="1">INDEX(rngFuelPricesDeterministic,MATCH($C405,'Commodity inputs and calcs'!$N$33:$N$100,0),MATCH($A405,'Commodity inputs and calcs'!$O$32:$S$32,0))+'Fuel adder inputs and calcs'!Q402</f>
        <v>15.126583520271021</v>
      </c>
      <c r="J405" s="87"/>
      <c r="K405" s="86" t="s">
        <v>23</v>
      </c>
      <c r="L405" s="88">
        <v>1</v>
      </c>
      <c r="M405" s="137">
        <f>INDEX('Fixed inputs'!$G$8:$G$75,MATCH(C405,'Fixed inputs'!$D$8:$D$75,0))</f>
        <v>47665</v>
      </c>
      <c r="N405" s="137"/>
      <c r="O405" s="86" t="s">
        <v>24</v>
      </c>
      <c r="P405" s="86" t="s">
        <v>113</v>
      </c>
      <c r="Q405" s="86"/>
      <c r="R405" s="89" t="str">
        <f t="shared" si="45"/>
        <v>2024 Validation</v>
      </c>
    </row>
    <row r="406" spans="1:18" x14ac:dyDescent="0.6">
      <c r="A406" s="82" t="str">
        <f>'Fuel adder inputs and calcs'!C403</f>
        <v>Gasoil</v>
      </c>
      <c r="B406" s="82" t="str">
        <f>'Fuel adder inputs and calcs'!D403</f>
        <v>ROI</v>
      </c>
      <c r="C406" s="82" t="str">
        <f>'Fuel adder inputs and calcs'!E403&amp;'Fuel adder inputs and calcs'!F403</f>
        <v>2030Q4</v>
      </c>
      <c r="D406" s="82" t="str">
        <f>B406&amp;IF(B406="",""," ")&amp;INDEX('Fixed inputs'!$D$93:$D$97,MATCH(A406,rngFuels,0))</f>
        <v>ROI Distillate</v>
      </c>
      <c r="E406" s="59"/>
      <c r="G406" s="86" t="str">
        <f t="shared" si="46"/>
        <v>ROI Distillate</v>
      </c>
      <c r="H406" s="86" t="s">
        <v>22</v>
      </c>
      <c r="I406" s="87">
        <f ca="1">INDEX(rngFuelPricesDeterministic,MATCH($C406,'Commodity inputs and calcs'!$N$33:$N$100,0),MATCH($A406,'Commodity inputs and calcs'!$O$32:$S$32,0))+'Fuel adder inputs and calcs'!Q403</f>
        <v>15.126583520271021</v>
      </c>
      <c r="J406" s="87"/>
      <c r="K406" s="86" t="s">
        <v>23</v>
      </c>
      <c r="L406" s="88">
        <v>1</v>
      </c>
      <c r="M406" s="137">
        <f>INDEX('Fixed inputs'!$G$8:$G$75,MATCH(C406,'Fixed inputs'!$D$8:$D$75,0))</f>
        <v>47757</v>
      </c>
      <c r="N406" s="137"/>
      <c r="O406" s="86" t="s">
        <v>24</v>
      </c>
      <c r="P406" s="86" t="s">
        <v>113</v>
      </c>
      <c r="Q406" s="86"/>
      <c r="R406" s="89" t="str">
        <f t="shared" si="45"/>
        <v>2024 Validation</v>
      </c>
    </row>
    <row r="407" spans="1:18" x14ac:dyDescent="0.6">
      <c r="A407" s="82" t="str">
        <f>'Fuel adder inputs and calcs'!C404</f>
        <v>Gasoil</v>
      </c>
      <c r="B407" s="82" t="str">
        <f>'Fuel adder inputs and calcs'!D404</f>
        <v>ROI</v>
      </c>
      <c r="C407" s="82" t="str">
        <f>'Fuel adder inputs and calcs'!E404&amp;'Fuel adder inputs and calcs'!F404</f>
        <v>2031Q1</v>
      </c>
      <c r="D407" s="82" t="str">
        <f>B407&amp;IF(B407="",""," ")&amp;INDEX('Fixed inputs'!$D$93:$D$97,MATCH(A407,rngFuels,0))</f>
        <v>ROI Distillate</v>
      </c>
      <c r="E407" s="59"/>
      <c r="G407" s="86" t="str">
        <f t="shared" si="46"/>
        <v>ROI Distillate</v>
      </c>
      <c r="H407" s="86" t="s">
        <v>22</v>
      </c>
      <c r="I407" s="87">
        <f ca="1">INDEX(rngFuelPricesDeterministic,MATCH($C407,'Commodity inputs and calcs'!$N$33:$N$100,0),MATCH($A407,'Commodity inputs and calcs'!$O$32:$S$32,0))+'Fuel adder inputs and calcs'!Q404</f>
        <v>15.126583520271021</v>
      </c>
      <c r="J407" s="87"/>
      <c r="K407" s="86" t="s">
        <v>23</v>
      </c>
      <c r="L407" s="88">
        <v>1</v>
      </c>
      <c r="M407" s="137">
        <f>INDEX('Fixed inputs'!$G$8:$G$75,MATCH(C407,'Fixed inputs'!$D$8:$D$75,0))</f>
        <v>47849</v>
      </c>
      <c r="N407" s="137"/>
      <c r="O407" s="86" t="s">
        <v>24</v>
      </c>
      <c r="P407" s="86" t="s">
        <v>113</v>
      </c>
      <c r="Q407" s="86"/>
      <c r="R407" s="89" t="str">
        <f t="shared" si="45"/>
        <v>2024 Validation</v>
      </c>
    </row>
    <row r="408" spans="1:18" x14ac:dyDescent="0.6">
      <c r="A408" s="82" t="str">
        <f>'Fuel adder inputs and calcs'!C405</f>
        <v>Gasoil</v>
      </c>
      <c r="B408" s="82" t="str">
        <f>'Fuel adder inputs and calcs'!D405</f>
        <v>ROI</v>
      </c>
      <c r="C408" s="82" t="str">
        <f>'Fuel adder inputs and calcs'!E405&amp;'Fuel adder inputs and calcs'!F405</f>
        <v>2031Q2</v>
      </c>
      <c r="D408" s="82" t="str">
        <f>B408&amp;IF(B408="",""," ")&amp;INDEX('Fixed inputs'!$D$93:$D$97,MATCH(A408,rngFuels,0))</f>
        <v>ROI Distillate</v>
      </c>
      <c r="E408" s="59"/>
      <c r="G408" s="86" t="str">
        <f t="shared" si="46"/>
        <v>ROI Distillate</v>
      </c>
      <c r="H408" s="86" t="s">
        <v>22</v>
      </c>
      <c r="I408" s="87">
        <f ca="1">INDEX(rngFuelPricesDeterministic,MATCH($C408,'Commodity inputs and calcs'!$N$33:$N$100,0),MATCH($A408,'Commodity inputs and calcs'!$O$32:$S$32,0))+'Fuel adder inputs and calcs'!Q405</f>
        <v>15.126583520271021</v>
      </c>
      <c r="J408" s="87"/>
      <c r="K408" s="86" t="s">
        <v>23</v>
      </c>
      <c r="L408" s="88">
        <v>1</v>
      </c>
      <c r="M408" s="137">
        <f>INDEX('Fixed inputs'!$G$8:$G$75,MATCH(C408,'Fixed inputs'!$D$8:$D$75,0))</f>
        <v>47939</v>
      </c>
      <c r="N408" s="137"/>
      <c r="O408" s="86" t="s">
        <v>24</v>
      </c>
      <c r="P408" s="86" t="s">
        <v>113</v>
      </c>
      <c r="Q408" s="86"/>
      <c r="R408" s="89" t="str">
        <f t="shared" si="45"/>
        <v>2024 Validation</v>
      </c>
    </row>
    <row r="409" spans="1:18" x14ac:dyDescent="0.6">
      <c r="A409" s="82" t="str">
        <f>'Fuel adder inputs and calcs'!C406</f>
        <v>Gasoil</v>
      </c>
      <c r="B409" s="82" t="str">
        <f>'Fuel adder inputs and calcs'!D406</f>
        <v>ROI</v>
      </c>
      <c r="C409" s="82" t="str">
        <f>'Fuel adder inputs and calcs'!E406&amp;'Fuel adder inputs and calcs'!F406</f>
        <v>2031Q3</v>
      </c>
      <c r="D409" s="82" t="str">
        <f>B409&amp;IF(B409="",""," ")&amp;INDEX('Fixed inputs'!$D$93:$D$97,MATCH(A409,rngFuels,0))</f>
        <v>ROI Distillate</v>
      </c>
      <c r="E409" s="59"/>
      <c r="G409" s="86" t="str">
        <f t="shared" si="46"/>
        <v>ROI Distillate</v>
      </c>
      <c r="H409" s="86" t="s">
        <v>22</v>
      </c>
      <c r="I409" s="87">
        <f ca="1">INDEX(rngFuelPricesDeterministic,MATCH($C409,'Commodity inputs and calcs'!$N$33:$N$100,0),MATCH($A409,'Commodity inputs and calcs'!$O$32:$S$32,0))+'Fuel adder inputs and calcs'!Q406</f>
        <v>15.126583520271021</v>
      </c>
      <c r="J409" s="87"/>
      <c r="K409" s="86" t="s">
        <v>23</v>
      </c>
      <c r="L409" s="88">
        <v>1</v>
      </c>
      <c r="M409" s="137">
        <f>INDEX('Fixed inputs'!$G$8:$G$75,MATCH(C409,'Fixed inputs'!$D$8:$D$75,0))</f>
        <v>48030</v>
      </c>
      <c r="N409" s="137"/>
      <c r="O409" s="86" t="s">
        <v>24</v>
      </c>
      <c r="P409" s="86" t="s">
        <v>113</v>
      </c>
      <c r="Q409" s="86"/>
      <c r="R409" s="89" t="str">
        <f t="shared" si="45"/>
        <v>2024 Validation</v>
      </c>
    </row>
    <row r="410" spans="1:18" x14ac:dyDescent="0.6">
      <c r="A410" s="82" t="str">
        <f>'Fuel adder inputs and calcs'!C407</f>
        <v>Gasoil</v>
      </c>
      <c r="B410" s="82" t="str">
        <f>'Fuel adder inputs and calcs'!D407</f>
        <v>ROI</v>
      </c>
      <c r="C410" s="82" t="str">
        <f>'Fuel adder inputs and calcs'!E407&amp;'Fuel adder inputs and calcs'!F407</f>
        <v>2031Q4</v>
      </c>
      <c r="D410" s="82" t="str">
        <f>B410&amp;IF(B410="",""," ")&amp;INDEX('Fixed inputs'!$D$93:$D$97,MATCH(A410,rngFuels,0))</f>
        <v>ROI Distillate</v>
      </c>
      <c r="E410" s="59"/>
      <c r="G410" s="86" t="str">
        <f t="shared" si="46"/>
        <v>ROI Distillate</v>
      </c>
      <c r="H410" s="86" t="s">
        <v>22</v>
      </c>
      <c r="I410" s="87">
        <f ca="1">INDEX(rngFuelPricesDeterministic,MATCH($C410,'Commodity inputs and calcs'!$N$33:$N$100,0),MATCH($A410,'Commodity inputs and calcs'!$O$32:$S$32,0))+'Fuel adder inputs and calcs'!Q407</f>
        <v>15.126583520271021</v>
      </c>
      <c r="J410" s="87"/>
      <c r="K410" s="86" t="s">
        <v>23</v>
      </c>
      <c r="L410" s="88">
        <v>1</v>
      </c>
      <c r="M410" s="137">
        <f>INDEX('Fixed inputs'!$G$8:$G$75,MATCH(C410,'Fixed inputs'!$D$8:$D$75,0))</f>
        <v>48122</v>
      </c>
      <c r="N410" s="137"/>
      <c r="O410" s="86" t="s">
        <v>24</v>
      </c>
      <c r="P410" s="86" t="s">
        <v>113</v>
      </c>
      <c r="Q410" s="86"/>
      <c r="R410" s="89" t="str">
        <f t="shared" si="45"/>
        <v>2024 Validation</v>
      </c>
    </row>
    <row r="411" spans="1:18" x14ac:dyDescent="0.6">
      <c r="A411" s="82" t="str">
        <f>'Fuel adder inputs and calcs'!C408</f>
        <v>Gasoil</v>
      </c>
      <c r="B411" s="82" t="str">
        <f>'Fuel adder inputs and calcs'!D408</f>
        <v>ROI</v>
      </c>
      <c r="C411" s="82" t="str">
        <f>'Fuel adder inputs and calcs'!E408&amp;'Fuel adder inputs and calcs'!F408</f>
        <v>2032Q1</v>
      </c>
      <c r="D411" s="82" t="str">
        <f>B411&amp;IF(B411="",""," ")&amp;INDEX('Fixed inputs'!$D$93:$D$97,MATCH(A411,rngFuels,0))</f>
        <v>ROI Distillate</v>
      </c>
      <c r="E411" s="59"/>
      <c r="G411" s="86" t="str">
        <f t="shared" si="46"/>
        <v>ROI Distillate</v>
      </c>
      <c r="H411" s="86" t="s">
        <v>22</v>
      </c>
      <c r="I411" s="87">
        <f ca="1">INDEX(rngFuelPricesDeterministic,MATCH($C411,'Commodity inputs and calcs'!$N$33:$N$100,0),MATCH($A411,'Commodity inputs and calcs'!$O$32:$S$32,0))+'Fuel adder inputs and calcs'!Q408</f>
        <v>15.126583520271021</v>
      </c>
      <c r="J411" s="87"/>
      <c r="K411" s="86" t="s">
        <v>23</v>
      </c>
      <c r="L411" s="88">
        <v>1</v>
      </c>
      <c r="M411" s="137">
        <f>INDEX('Fixed inputs'!$G$8:$G$75,MATCH(C411,'Fixed inputs'!$D$8:$D$75,0))</f>
        <v>48214</v>
      </c>
      <c r="N411" s="137"/>
      <c r="O411" s="86" t="s">
        <v>24</v>
      </c>
      <c r="P411" s="86" t="s">
        <v>113</v>
      </c>
      <c r="Q411" s="86"/>
      <c r="R411" s="89" t="str">
        <f t="shared" si="45"/>
        <v>2024 Validation</v>
      </c>
    </row>
    <row r="412" spans="1:18" x14ac:dyDescent="0.6">
      <c r="A412" s="82" t="str">
        <f>'Fuel adder inputs and calcs'!C409</f>
        <v>Gasoil</v>
      </c>
      <c r="B412" s="82" t="str">
        <f>'Fuel adder inputs and calcs'!D409</f>
        <v>ROI</v>
      </c>
      <c r="C412" s="82" t="str">
        <f>'Fuel adder inputs and calcs'!E409&amp;'Fuel adder inputs and calcs'!F409</f>
        <v>2032Q2</v>
      </c>
      <c r="D412" s="82" t="str">
        <f>B412&amp;IF(B412="",""," ")&amp;INDEX('Fixed inputs'!$D$93:$D$97,MATCH(A412,rngFuels,0))</f>
        <v>ROI Distillate</v>
      </c>
      <c r="E412" s="59"/>
      <c r="G412" s="86" t="str">
        <f t="shared" si="46"/>
        <v>ROI Distillate</v>
      </c>
      <c r="H412" s="86" t="s">
        <v>22</v>
      </c>
      <c r="I412" s="87">
        <f ca="1">INDEX(rngFuelPricesDeterministic,MATCH($C412,'Commodity inputs and calcs'!$N$33:$N$100,0),MATCH($A412,'Commodity inputs and calcs'!$O$32:$S$32,0))+'Fuel adder inputs and calcs'!Q409</f>
        <v>15.126583520271021</v>
      </c>
      <c r="J412" s="87"/>
      <c r="K412" s="86" t="s">
        <v>23</v>
      </c>
      <c r="L412" s="88">
        <v>1</v>
      </c>
      <c r="M412" s="137">
        <f>INDEX('Fixed inputs'!$G$8:$G$75,MATCH(C412,'Fixed inputs'!$D$8:$D$75,0))</f>
        <v>48305</v>
      </c>
      <c r="N412" s="137"/>
      <c r="O412" s="86" t="s">
        <v>24</v>
      </c>
      <c r="P412" s="86" t="s">
        <v>113</v>
      </c>
      <c r="Q412" s="86"/>
      <c r="R412" s="89" t="str">
        <f t="shared" si="45"/>
        <v>2024 Validation</v>
      </c>
    </row>
    <row r="413" spans="1:18" x14ac:dyDescent="0.6">
      <c r="A413" s="82" t="str">
        <f>'Fuel adder inputs and calcs'!C410</f>
        <v>Gasoil</v>
      </c>
      <c r="B413" s="82" t="str">
        <f>'Fuel adder inputs and calcs'!D410</f>
        <v>ROI</v>
      </c>
      <c r="C413" s="82" t="str">
        <f>'Fuel adder inputs and calcs'!E410&amp;'Fuel adder inputs and calcs'!F410</f>
        <v>2032Q3</v>
      </c>
      <c r="D413" s="82" t="str">
        <f>B413&amp;IF(B413="",""," ")&amp;INDEX('Fixed inputs'!$D$93:$D$97,MATCH(A413,rngFuels,0))</f>
        <v>ROI Distillate</v>
      </c>
      <c r="E413" s="59"/>
      <c r="G413" s="86" t="str">
        <f t="shared" si="46"/>
        <v>ROI Distillate</v>
      </c>
      <c r="H413" s="86" t="s">
        <v>22</v>
      </c>
      <c r="I413" s="87">
        <f ca="1">INDEX(rngFuelPricesDeterministic,MATCH($C413,'Commodity inputs and calcs'!$N$33:$N$100,0),MATCH($A413,'Commodity inputs and calcs'!$O$32:$S$32,0))+'Fuel adder inputs and calcs'!Q410</f>
        <v>15.126583520271021</v>
      </c>
      <c r="J413" s="87"/>
      <c r="K413" s="86" t="s">
        <v>23</v>
      </c>
      <c r="L413" s="88">
        <v>1</v>
      </c>
      <c r="M413" s="137">
        <f>INDEX('Fixed inputs'!$G$8:$G$75,MATCH(C413,'Fixed inputs'!$D$8:$D$75,0))</f>
        <v>48396</v>
      </c>
      <c r="N413" s="137"/>
      <c r="O413" s="86" t="s">
        <v>24</v>
      </c>
      <c r="P413" s="86" t="s">
        <v>113</v>
      </c>
      <c r="Q413" s="86"/>
      <c r="R413" s="89" t="str">
        <f t="shared" si="45"/>
        <v>2024 Validation</v>
      </c>
    </row>
    <row r="414" spans="1:18" x14ac:dyDescent="0.6">
      <c r="A414" s="82" t="str">
        <f>'Fuel adder inputs and calcs'!C411</f>
        <v>Gasoil</v>
      </c>
      <c r="B414" s="82" t="str">
        <f>'Fuel adder inputs and calcs'!D411</f>
        <v>ROI</v>
      </c>
      <c r="C414" s="82" t="str">
        <f>'Fuel adder inputs and calcs'!E411&amp;'Fuel adder inputs and calcs'!F411</f>
        <v>2032Q4</v>
      </c>
      <c r="D414" s="82" t="str">
        <f>B414&amp;IF(B414="",""," ")&amp;INDEX('Fixed inputs'!$D$93:$D$97,MATCH(A414,rngFuels,0))</f>
        <v>ROI Distillate</v>
      </c>
      <c r="E414" s="59"/>
      <c r="G414" s="86" t="str">
        <f t="shared" si="46"/>
        <v>ROI Distillate</v>
      </c>
      <c r="H414" s="86" t="s">
        <v>22</v>
      </c>
      <c r="I414" s="87">
        <f ca="1">INDEX(rngFuelPricesDeterministic,MATCH($C414,'Commodity inputs and calcs'!$N$33:$N$100,0),MATCH($A414,'Commodity inputs and calcs'!$O$32:$S$32,0))+'Fuel adder inputs and calcs'!Q411</f>
        <v>15.126583520271021</v>
      </c>
      <c r="J414" s="87"/>
      <c r="K414" s="86" t="s">
        <v>23</v>
      </c>
      <c r="L414" s="88">
        <v>1</v>
      </c>
      <c r="M414" s="137">
        <f>INDEX('Fixed inputs'!$G$8:$G$75,MATCH(C414,'Fixed inputs'!$D$8:$D$75,0))</f>
        <v>48488</v>
      </c>
      <c r="N414" s="137"/>
      <c r="O414" s="86" t="s">
        <v>24</v>
      </c>
      <c r="P414" s="86" t="s">
        <v>113</v>
      </c>
      <c r="Q414" s="86"/>
      <c r="R414" s="89" t="str">
        <f t="shared" si="45"/>
        <v>2024 Validation</v>
      </c>
    </row>
    <row r="415" spans="1:18" x14ac:dyDescent="0.6">
      <c r="A415" s="82" t="str">
        <f>'Fuel adder inputs and calcs'!C412</f>
        <v>Gasoil</v>
      </c>
      <c r="B415" s="82" t="str">
        <f>'Fuel adder inputs and calcs'!D412</f>
        <v>ROI</v>
      </c>
      <c r="C415" s="82" t="str">
        <f>'Fuel adder inputs and calcs'!E412&amp;'Fuel adder inputs and calcs'!F412</f>
        <v>2033Q1</v>
      </c>
      <c r="D415" s="82" t="str">
        <f>B415&amp;IF(B415="",""," ")&amp;INDEX('Fixed inputs'!$D$93:$D$97,MATCH(A415,rngFuels,0))</f>
        <v>ROI Distillate</v>
      </c>
      <c r="E415" s="59"/>
      <c r="G415" s="86" t="str">
        <f t="shared" ref="G415:G417" si="47">D415</f>
        <v>ROI Distillate</v>
      </c>
      <c r="H415" s="86" t="s">
        <v>22</v>
      </c>
      <c r="I415" s="87">
        <f ca="1">INDEX(rngFuelPricesDeterministic,MATCH($C415,'Commodity inputs and calcs'!$N$33:$N$100,0),MATCH($A415,'Commodity inputs and calcs'!$O$32:$S$32,0))+'Fuel adder inputs and calcs'!Q412</f>
        <v>15.126583520271021</v>
      </c>
      <c r="J415" s="87"/>
      <c r="K415" s="86" t="s">
        <v>23</v>
      </c>
      <c r="L415" s="88">
        <v>1</v>
      </c>
      <c r="M415" s="137">
        <f>INDEX('Fixed inputs'!$G$8:$G$75,MATCH(C415,'Fixed inputs'!$D$8:$D$75,0))</f>
        <v>48580</v>
      </c>
      <c r="N415" s="137"/>
      <c r="O415" s="86" t="s">
        <v>24</v>
      </c>
      <c r="P415" s="86" t="s">
        <v>113</v>
      </c>
      <c r="Q415" s="86"/>
      <c r="R415" s="89" t="str">
        <f t="shared" si="45"/>
        <v>2024 Validation</v>
      </c>
    </row>
    <row r="416" spans="1:18" x14ac:dyDescent="0.6">
      <c r="A416" s="82" t="str">
        <f>'Fuel adder inputs and calcs'!C413</f>
        <v>Gasoil</v>
      </c>
      <c r="B416" s="82" t="str">
        <f>'Fuel adder inputs and calcs'!D413</f>
        <v>ROI</v>
      </c>
      <c r="C416" s="82" t="str">
        <f>'Fuel adder inputs and calcs'!E413&amp;'Fuel adder inputs and calcs'!F413</f>
        <v>2033Q2</v>
      </c>
      <c r="D416" s="82" t="str">
        <f>B416&amp;IF(B416="",""," ")&amp;INDEX('Fixed inputs'!$D$93:$D$97,MATCH(A416,rngFuels,0))</f>
        <v>ROI Distillate</v>
      </c>
      <c r="E416" s="59"/>
      <c r="G416" s="86" t="str">
        <f t="shared" si="47"/>
        <v>ROI Distillate</v>
      </c>
      <c r="H416" s="86" t="s">
        <v>22</v>
      </c>
      <c r="I416" s="87">
        <f ca="1">INDEX(rngFuelPricesDeterministic,MATCH($C416,'Commodity inputs and calcs'!$N$33:$N$100,0),MATCH($A416,'Commodity inputs and calcs'!$O$32:$S$32,0))+'Fuel adder inputs and calcs'!Q413</f>
        <v>15.126583520271021</v>
      </c>
      <c r="J416" s="87"/>
      <c r="K416" s="86" t="s">
        <v>23</v>
      </c>
      <c r="L416" s="88">
        <v>1</v>
      </c>
      <c r="M416" s="137">
        <f>INDEX('Fixed inputs'!$G$8:$G$75,MATCH(C416,'Fixed inputs'!$D$8:$D$75,0))</f>
        <v>48670</v>
      </c>
      <c r="N416" s="137"/>
      <c r="O416" s="86" t="s">
        <v>24</v>
      </c>
      <c r="P416" s="86" t="s">
        <v>113</v>
      </c>
      <c r="Q416" s="86"/>
      <c r="R416" s="89" t="str">
        <f t="shared" si="45"/>
        <v>2024 Validation</v>
      </c>
    </row>
    <row r="417" spans="1:18" x14ac:dyDescent="0.6">
      <c r="A417" s="82" t="str">
        <f>'Fuel adder inputs and calcs'!C414</f>
        <v>Gasoil</v>
      </c>
      <c r="B417" s="82" t="str">
        <f>'Fuel adder inputs and calcs'!D414</f>
        <v>ROI</v>
      </c>
      <c r="C417" s="82" t="str">
        <f>'Fuel adder inputs and calcs'!E414&amp;'Fuel adder inputs and calcs'!F414</f>
        <v>2033Q3</v>
      </c>
      <c r="D417" s="82" t="str">
        <f>B417&amp;IF(B417="",""," ")&amp;INDEX('Fixed inputs'!$D$93:$D$97,MATCH(A417,rngFuels,0))</f>
        <v>ROI Distillate</v>
      </c>
      <c r="E417" s="59"/>
      <c r="G417" s="86" t="str">
        <f t="shared" si="47"/>
        <v>ROI Distillate</v>
      </c>
      <c r="H417" s="86" t="s">
        <v>22</v>
      </c>
      <c r="I417" s="87">
        <f ca="1">INDEX(rngFuelPricesDeterministic,MATCH($C417,'Commodity inputs and calcs'!$N$33:$N$100,0),MATCH($A417,'Commodity inputs and calcs'!$O$32:$S$32,0))+'Fuel adder inputs and calcs'!Q414</f>
        <v>15.126583520271021</v>
      </c>
      <c r="J417" s="87"/>
      <c r="K417" s="86" t="s">
        <v>23</v>
      </c>
      <c r="L417" s="88">
        <v>1</v>
      </c>
      <c r="M417" s="137">
        <f>INDEX('Fixed inputs'!$G$8:$G$75,MATCH(C417,'Fixed inputs'!$D$8:$D$75,0))</f>
        <v>48761</v>
      </c>
      <c r="N417" s="137"/>
      <c r="O417" s="86" t="s">
        <v>24</v>
      </c>
      <c r="P417" s="86" t="s">
        <v>113</v>
      </c>
      <c r="Q417" s="86"/>
      <c r="R417" s="89" t="str">
        <f t="shared" si="45"/>
        <v>2024 Validation</v>
      </c>
    </row>
    <row r="418" spans="1:18" x14ac:dyDescent="0.6">
      <c r="A418" s="82" t="str">
        <f>'Fuel adder inputs and calcs'!C415</f>
        <v>Gasoil</v>
      </c>
      <c r="B418" s="82" t="str">
        <f>'Fuel adder inputs and calcs'!D415</f>
        <v>ROI</v>
      </c>
      <c r="C418" s="82" t="str">
        <f>'Fuel adder inputs and calcs'!E415&amp;'Fuel adder inputs and calcs'!F415</f>
        <v>2033Q4</v>
      </c>
      <c r="D418" s="82" t="str">
        <f>B418&amp;IF(B418="",""," ")&amp;INDEX('Fixed inputs'!$D$93:$D$97,MATCH(A418,rngFuels,0))</f>
        <v>ROI Distillate</v>
      </c>
      <c r="E418" s="59"/>
      <c r="G418" s="86" t="str">
        <f t="shared" si="44"/>
        <v>ROI Distillate</v>
      </c>
      <c r="H418" s="86" t="s">
        <v>22</v>
      </c>
      <c r="I418" s="87">
        <f ca="1">INDEX(rngFuelPricesDeterministic,MATCH($C418,'Commodity inputs and calcs'!$N$33:$N$100,0),MATCH($A418,'Commodity inputs and calcs'!$O$32:$S$32,0))+'Fuel adder inputs and calcs'!Q415</f>
        <v>15.126583520271021</v>
      </c>
      <c r="J418" s="87"/>
      <c r="K418" s="86" t="s">
        <v>23</v>
      </c>
      <c r="L418" s="88">
        <v>1</v>
      </c>
      <c r="M418" s="137">
        <f>INDEX('Fixed inputs'!$G$8:$G$75,MATCH(C418,'Fixed inputs'!$D$8:$D$75,0))</f>
        <v>48853</v>
      </c>
      <c r="N418" s="137"/>
      <c r="O418" s="86" t="s">
        <v>24</v>
      </c>
      <c r="P418" s="86" t="s">
        <v>113</v>
      </c>
      <c r="Q418" s="86"/>
      <c r="R418" s="89" t="str">
        <f t="shared" si="45"/>
        <v>2024 Validation</v>
      </c>
    </row>
    <row r="419" spans="1:18" x14ac:dyDescent="0.6">
      <c r="A419" s="82" t="str">
        <f>'Fuel adder inputs and calcs'!C416</f>
        <v>Gasoil</v>
      </c>
      <c r="B419" s="82" t="str">
        <f>'Fuel adder inputs and calcs'!D416</f>
        <v>NI</v>
      </c>
      <c r="C419" s="82" t="str">
        <f>'Fuel adder inputs and calcs'!E416&amp;'Fuel adder inputs and calcs'!F416</f>
        <v>2017Q1</v>
      </c>
      <c r="D419" s="82" t="str">
        <f>B419&amp;IF(B419="",""," ")&amp;INDEX('Fixed inputs'!$D$93:$D$97,MATCH(A419,rngFuels,0))</f>
        <v>NI Distillate</v>
      </c>
      <c r="E419" s="59"/>
      <c r="G419" s="86" t="str">
        <f t="shared" ref="G419:G425" si="48">D419</f>
        <v>NI Distillate</v>
      </c>
      <c r="H419" s="86" t="s">
        <v>22</v>
      </c>
      <c r="I419" s="87">
        <f ca="1">INDEX(rngFuelPricesDeterministic,MATCH($C419,'Commodity inputs and calcs'!$N$33:$N$100,0),MATCH($A419,'Commodity inputs and calcs'!$O$32:$S$32,0))+'Fuel adder inputs and calcs'!Q416</f>
        <v>14.737011918231385</v>
      </c>
      <c r="J419" s="87"/>
      <c r="K419" s="86" t="s">
        <v>23</v>
      </c>
      <c r="L419" s="88">
        <v>1</v>
      </c>
      <c r="M419" s="137">
        <f>INDEX('Fixed inputs'!$G$8:$G$75,MATCH(C419,'Fixed inputs'!$D$8:$D$75,0))</f>
        <v>42736</v>
      </c>
      <c r="N419" s="137"/>
      <c r="O419" s="86" t="s">
        <v>24</v>
      </c>
      <c r="P419" s="86" t="s">
        <v>113</v>
      </c>
      <c r="Q419" s="86"/>
      <c r="R419" s="89" t="str">
        <f t="shared" si="2"/>
        <v>2024 Validation</v>
      </c>
    </row>
    <row r="420" spans="1:18" x14ac:dyDescent="0.6">
      <c r="A420" s="82" t="str">
        <f>'Fuel adder inputs and calcs'!C417</f>
        <v>Gasoil</v>
      </c>
      <c r="B420" s="82" t="str">
        <f>'Fuel adder inputs and calcs'!D417</f>
        <v>NI</v>
      </c>
      <c r="C420" s="82" t="str">
        <f>'Fuel adder inputs and calcs'!E417&amp;'Fuel adder inputs and calcs'!F417</f>
        <v>2017Q2</v>
      </c>
      <c r="D420" s="82" t="str">
        <f>B420&amp;IF(B420="",""," ")&amp;INDEX('Fixed inputs'!$D$93:$D$97,MATCH(A420,rngFuels,0))</f>
        <v>NI Distillate</v>
      </c>
      <c r="E420" s="59"/>
      <c r="G420" s="86" t="str">
        <f t="shared" si="48"/>
        <v>NI Distillate</v>
      </c>
      <c r="H420" s="86" t="s">
        <v>22</v>
      </c>
      <c r="I420" s="87">
        <f ca="1">INDEX(rngFuelPricesDeterministic,MATCH($C420,'Commodity inputs and calcs'!$N$33:$N$100,0),MATCH($A420,'Commodity inputs and calcs'!$O$32:$S$32,0))+'Fuel adder inputs and calcs'!Q417</f>
        <v>14.737011918231385</v>
      </c>
      <c r="J420" s="87"/>
      <c r="K420" s="86" t="s">
        <v>23</v>
      </c>
      <c r="L420" s="88">
        <v>1</v>
      </c>
      <c r="M420" s="137">
        <f>INDEX('Fixed inputs'!$G$8:$G$75,MATCH(C420,'Fixed inputs'!$D$8:$D$75,0))</f>
        <v>42826</v>
      </c>
      <c r="N420" s="137"/>
      <c r="O420" s="86" t="s">
        <v>24</v>
      </c>
      <c r="P420" s="86" t="s">
        <v>113</v>
      </c>
      <c r="Q420" s="86"/>
      <c r="R420" s="89" t="str">
        <f t="shared" si="2"/>
        <v>2024 Validation</v>
      </c>
    </row>
    <row r="421" spans="1:18" x14ac:dyDescent="0.6">
      <c r="A421" s="82" t="str">
        <f>'Fuel adder inputs and calcs'!C418</f>
        <v>Gasoil</v>
      </c>
      <c r="B421" s="82" t="str">
        <f>'Fuel adder inputs and calcs'!D418</f>
        <v>NI</v>
      </c>
      <c r="C421" s="82" t="str">
        <f>'Fuel adder inputs and calcs'!E418&amp;'Fuel adder inputs and calcs'!F418</f>
        <v>2017Q3</v>
      </c>
      <c r="D421" s="82" t="str">
        <f>B421&amp;IF(B421="",""," ")&amp;INDEX('Fixed inputs'!$D$93:$D$97,MATCH(A421,rngFuels,0))</f>
        <v>NI Distillate</v>
      </c>
      <c r="E421" s="59"/>
      <c r="G421" s="86" t="str">
        <f t="shared" si="48"/>
        <v>NI Distillate</v>
      </c>
      <c r="H421" s="86" t="s">
        <v>22</v>
      </c>
      <c r="I421" s="87">
        <f ca="1">INDEX(rngFuelPricesDeterministic,MATCH($C421,'Commodity inputs and calcs'!$N$33:$N$100,0),MATCH($A421,'Commodity inputs and calcs'!$O$32:$S$32,0))+'Fuel adder inputs and calcs'!Q418</f>
        <v>14.737011918231385</v>
      </c>
      <c r="J421" s="87"/>
      <c r="K421" s="86" t="s">
        <v>23</v>
      </c>
      <c r="L421" s="88">
        <v>1</v>
      </c>
      <c r="M421" s="137">
        <f>INDEX('Fixed inputs'!$G$8:$G$75,MATCH(C421,'Fixed inputs'!$D$8:$D$75,0))</f>
        <v>42917</v>
      </c>
      <c r="N421" s="137"/>
      <c r="O421" s="86" t="s">
        <v>24</v>
      </c>
      <c r="P421" s="86" t="s">
        <v>113</v>
      </c>
      <c r="Q421" s="86"/>
      <c r="R421" s="89" t="str">
        <f t="shared" si="2"/>
        <v>2024 Validation</v>
      </c>
    </row>
    <row r="422" spans="1:18" x14ac:dyDescent="0.6">
      <c r="A422" s="82" t="str">
        <f>'Fuel adder inputs and calcs'!C419</f>
        <v>Gasoil</v>
      </c>
      <c r="B422" s="82" t="str">
        <f>'Fuel adder inputs and calcs'!D419</f>
        <v>NI</v>
      </c>
      <c r="C422" s="82" t="str">
        <f>'Fuel adder inputs and calcs'!E419&amp;'Fuel adder inputs and calcs'!F419</f>
        <v>2017Q4</v>
      </c>
      <c r="D422" s="82" t="str">
        <f>B422&amp;IF(B422="",""," ")&amp;INDEX('Fixed inputs'!$D$93:$D$97,MATCH(A422,rngFuels,0))</f>
        <v>NI Distillate</v>
      </c>
      <c r="E422" s="59"/>
      <c r="G422" s="86" t="str">
        <f t="shared" si="48"/>
        <v>NI Distillate</v>
      </c>
      <c r="H422" s="86" t="s">
        <v>22</v>
      </c>
      <c r="I422" s="87">
        <f ca="1">INDEX(rngFuelPricesDeterministic,MATCH($C422,'Commodity inputs and calcs'!$N$33:$N$100,0),MATCH($A422,'Commodity inputs and calcs'!$O$32:$S$32,0))+'Fuel adder inputs and calcs'!Q419</f>
        <v>14.737011918231385</v>
      </c>
      <c r="J422" s="87"/>
      <c r="K422" s="86" t="s">
        <v>23</v>
      </c>
      <c r="L422" s="88">
        <v>1</v>
      </c>
      <c r="M422" s="137">
        <f>INDEX('Fixed inputs'!$G$8:$G$75,MATCH(C422,'Fixed inputs'!$D$8:$D$75,0))</f>
        <v>43009</v>
      </c>
      <c r="N422" s="137"/>
      <c r="O422" s="86" t="s">
        <v>24</v>
      </c>
      <c r="P422" s="86" t="s">
        <v>113</v>
      </c>
      <c r="Q422" s="86"/>
      <c r="R422" s="89" t="str">
        <f t="shared" si="2"/>
        <v>2024 Validation</v>
      </c>
    </row>
    <row r="423" spans="1:18" x14ac:dyDescent="0.6">
      <c r="A423" s="82" t="str">
        <f>'Fuel adder inputs and calcs'!C420</f>
        <v>Gasoil</v>
      </c>
      <c r="B423" s="82" t="str">
        <f>'Fuel adder inputs and calcs'!D420</f>
        <v>NI</v>
      </c>
      <c r="C423" s="82" t="str">
        <f>'Fuel adder inputs and calcs'!E420&amp;'Fuel adder inputs and calcs'!F420</f>
        <v>2018Q1</v>
      </c>
      <c r="D423" s="82" t="str">
        <f>B423&amp;IF(B423="",""," ")&amp;INDEX('Fixed inputs'!$D$93:$D$97,MATCH(A423,rngFuels,0))</f>
        <v>NI Distillate</v>
      </c>
      <c r="E423" s="59"/>
      <c r="G423" s="86" t="str">
        <f t="shared" si="48"/>
        <v>NI Distillate</v>
      </c>
      <c r="H423" s="86" t="s">
        <v>22</v>
      </c>
      <c r="I423" s="87">
        <f ca="1">INDEX(rngFuelPricesDeterministic,MATCH($C423,'Commodity inputs and calcs'!$N$33:$N$100,0),MATCH($A423,'Commodity inputs and calcs'!$O$32:$S$32,0))+'Fuel adder inputs and calcs'!Q420</f>
        <v>14.737011918231385</v>
      </c>
      <c r="J423" s="87"/>
      <c r="K423" s="86" t="s">
        <v>23</v>
      </c>
      <c r="L423" s="88">
        <v>1</v>
      </c>
      <c r="M423" s="137">
        <f>INDEX('Fixed inputs'!$G$8:$G$75,MATCH(C423,'Fixed inputs'!$D$8:$D$75,0))</f>
        <v>43101</v>
      </c>
      <c r="N423" s="137"/>
      <c r="O423" s="86" t="s">
        <v>24</v>
      </c>
      <c r="P423" s="86" t="s">
        <v>113</v>
      </c>
      <c r="Q423" s="86"/>
      <c r="R423" s="89" t="str">
        <f t="shared" si="2"/>
        <v>2024 Validation</v>
      </c>
    </row>
    <row r="424" spans="1:18" x14ac:dyDescent="0.6">
      <c r="A424" s="82" t="str">
        <f>'Fuel adder inputs and calcs'!C421</f>
        <v>Gasoil</v>
      </c>
      <c r="B424" s="82" t="str">
        <f>'Fuel adder inputs and calcs'!D421</f>
        <v>NI</v>
      </c>
      <c r="C424" s="82" t="str">
        <f>'Fuel adder inputs and calcs'!E421&amp;'Fuel adder inputs and calcs'!F421</f>
        <v>2018Q2</v>
      </c>
      <c r="D424" s="82" t="str">
        <f>B424&amp;IF(B424="",""," ")&amp;INDEX('Fixed inputs'!$D$93:$D$97,MATCH(A424,rngFuels,0))</f>
        <v>NI Distillate</v>
      </c>
      <c r="E424" s="59"/>
      <c r="G424" s="86" t="str">
        <f t="shared" si="48"/>
        <v>NI Distillate</v>
      </c>
      <c r="H424" s="86" t="s">
        <v>22</v>
      </c>
      <c r="I424" s="87">
        <f ca="1">INDEX(rngFuelPricesDeterministic,MATCH($C424,'Commodity inputs and calcs'!$N$33:$N$100,0),MATCH($A424,'Commodity inputs and calcs'!$O$32:$S$32,0))+'Fuel adder inputs and calcs'!Q421</f>
        <v>14.737011918231385</v>
      </c>
      <c r="J424" s="87"/>
      <c r="K424" s="86" t="s">
        <v>23</v>
      </c>
      <c r="L424" s="88">
        <v>1</v>
      </c>
      <c r="M424" s="137">
        <f>INDEX('Fixed inputs'!$G$8:$G$75,MATCH(C424,'Fixed inputs'!$D$8:$D$75,0))</f>
        <v>43191</v>
      </c>
      <c r="N424" s="137"/>
      <c r="O424" s="86" t="s">
        <v>24</v>
      </c>
      <c r="P424" s="86" t="s">
        <v>113</v>
      </c>
      <c r="Q424" s="86"/>
      <c r="R424" s="89" t="str">
        <f t="shared" si="2"/>
        <v>2024 Validation</v>
      </c>
    </row>
    <row r="425" spans="1:18" x14ac:dyDescent="0.6">
      <c r="A425" s="82" t="str">
        <f>'Fuel adder inputs and calcs'!C422</f>
        <v>Gasoil</v>
      </c>
      <c r="B425" s="82" t="str">
        <f>'Fuel adder inputs and calcs'!D422</f>
        <v>NI</v>
      </c>
      <c r="C425" s="82" t="str">
        <f>'Fuel adder inputs and calcs'!E422&amp;'Fuel adder inputs and calcs'!F422</f>
        <v>2018Q3</v>
      </c>
      <c r="D425" s="82" t="str">
        <f>B425&amp;IF(B425="",""," ")&amp;INDEX('Fixed inputs'!$D$93:$D$97,MATCH(A425,rngFuels,0))</f>
        <v>NI Distillate</v>
      </c>
      <c r="E425" s="59"/>
      <c r="G425" s="86" t="str">
        <f t="shared" si="48"/>
        <v>NI Distillate</v>
      </c>
      <c r="H425" s="86" t="s">
        <v>22</v>
      </c>
      <c r="I425" s="87">
        <f ca="1">INDEX(rngFuelPricesDeterministic,MATCH($C425,'Commodity inputs and calcs'!$N$33:$N$100,0),MATCH($A425,'Commodity inputs and calcs'!$O$32:$S$32,0))+'Fuel adder inputs and calcs'!Q422</f>
        <v>14.737011918231385</v>
      </c>
      <c r="J425" s="87"/>
      <c r="K425" s="86" t="s">
        <v>23</v>
      </c>
      <c r="L425" s="88">
        <v>1</v>
      </c>
      <c r="M425" s="137">
        <f>INDEX('Fixed inputs'!$G$8:$G$75,MATCH(C425,'Fixed inputs'!$D$8:$D$75,0))</f>
        <v>43282</v>
      </c>
      <c r="N425" s="137"/>
      <c r="O425" s="86" t="s">
        <v>24</v>
      </c>
      <c r="P425" s="86" t="s">
        <v>113</v>
      </c>
      <c r="Q425" s="86"/>
      <c r="R425" s="89" t="str">
        <f t="shared" si="2"/>
        <v>2024 Validation</v>
      </c>
    </row>
    <row r="426" spans="1:18" x14ac:dyDescent="0.6">
      <c r="A426" s="82" t="str">
        <f>'Fuel adder inputs and calcs'!C423</f>
        <v>Gasoil</v>
      </c>
      <c r="B426" s="82" t="str">
        <f>'Fuel adder inputs and calcs'!D423</f>
        <v>NI</v>
      </c>
      <c r="C426" s="82" t="str">
        <f>'Fuel adder inputs and calcs'!E423&amp;'Fuel adder inputs and calcs'!F423</f>
        <v>2018Q4</v>
      </c>
      <c r="D426" s="82" t="str">
        <f>B426&amp;IF(B426="",""," ")&amp;INDEX('Fixed inputs'!$D$93:$D$97,MATCH(A426,rngFuels,0))</f>
        <v>NI Distillate</v>
      </c>
      <c r="E426" s="59"/>
      <c r="G426" s="86" t="str">
        <f t="shared" ref="G426:G446" si="49">D426</f>
        <v>NI Distillate</v>
      </c>
      <c r="H426" s="86" t="s">
        <v>22</v>
      </c>
      <c r="I426" s="87">
        <f ca="1">INDEX(rngFuelPricesDeterministic,MATCH($C426,'Commodity inputs and calcs'!$N$33:$N$100,0),MATCH($A426,'Commodity inputs and calcs'!$O$32:$S$32,0))+'Fuel adder inputs and calcs'!Q423</f>
        <v>14.737011918231385</v>
      </c>
      <c r="J426" s="87"/>
      <c r="K426" s="86" t="s">
        <v>23</v>
      </c>
      <c r="L426" s="88">
        <v>1</v>
      </c>
      <c r="M426" s="137">
        <f>INDEX('Fixed inputs'!$G$8:$G$75,MATCH(C426,'Fixed inputs'!$D$8:$D$75,0))</f>
        <v>43374</v>
      </c>
      <c r="N426" s="137"/>
      <c r="O426" s="86" t="s">
        <v>24</v>
      </c>
      <c r="P426" s="86" t="s">
        <v>113</v>
      </c>
      <c r="Q426" s="86"/>
      <c r="R426" s="89" t="str">
        <f t="shared" si="2"/>
        <v>2024 Validation</v>
      </c>
    </row>
    <row r="427" spans="1:18" x14ac:dyDescent="0.6">
      <c r="A427" s="82" t="str">
        <f>'Fuel adder inputs and calcs'!C424</f>
        <v>Gasoil</v>
      </c>
      <c r="B427" s="82" t="str">
        <f>'Fuel adder inputs and calcs'!D424</f>
        <v>NI</v>
      </c>
      <c r="C427" s="82" t="str">
        <f>'Fuel adder inputs and calcs'!E424&amp;'Fuel adder inputs and calcs'!F424</f>
        <v>2019Q1</v>
      </c>
      <c r="D427" s="82" t="str">
        <f>B427&amp;IF(B427="",""," ")&amp;INDEX('Fixed inputs'!$D$93:$D$97,MATCH(A427,rngFuels,0))</f>
        <v>NI Distillate</v>
      </c>
      <c r="E427" s="59"/>
      <c r="G427" s="86" t="str">
        <f t="shared" si="49"/>
        <v>NI Distillate</v>
      </c>
      <c r="H427" s="86" t="s">
        <v>22</v>
      </c>
      <c r="I427" s="87">
        <f ca="1">INDEX(rngFuelPricesDeterministic,MATCH($C427,'Commodity inputs and calcs'!$N$33:$N$100,0),MATCH($A427,'Commodity inputs and calcs'!$O$32:$S$32,0))+'Fuel adder inputs and calcs'!Q424</f>
        <v>14.737011918231385</v>
      </c>
      <c r="J427" s="87"/>
      <c r="K427" s="86" t="s">
        <v>23</v>
      </c>
      <c r="L427" s="88">
        <v>1</v>
      </c>
      <c r="M427" s="137">
        <f>INDEX('Fixed inputs'!$G$8:$G$75,MATCH(C427,'Fixed inputs'!$D$8:$D$75,0))</f>
        <v>43466</v>
      </c>
      <c r="N427" s="137"/>
      <c r="O427" s="86" t="s">
        <v>24</v>
      </c>
      <c r="P427" s="86" t="s">
        <v>113</v>
      </c>
      <c r="Q427" s="86"/>
      <c r="R427" s="89" t="str">
        <f t="shared" si="2"/>
        <v>2024 Validation</v>
      </c>
    </row>
    <row r="428" spans="1:18" x14ac:dyDescent="0.6">
      <c r="A428" s="82" t="str">
        <f>'Fuel adder inputs and calcs'!C425</f>
        <v>Gasoil</v>
      </c>
      <c r="B428" s="82" t="str">
        <f>'Fuel adder inputs and calcs'!D425</f>
        <v>NI</v>
      </c>
      <c r="C428" s="82" t="str">
        <f>'Fuel adder inputs and calcs'!E425&amp;'Fuel adder inputs and calcs'!F425</f>
        <v>2019Q2</v>
      </c>
      <c r="D428" s="82" t="str">
        <f>B428&amp;IF(B428="",""," ")&amp;INDEX('Fixed inputs'!$D$93:$D$97,MATCH(A428,rngFuels,0))</f>
        <v>NI Distillate</v>
      </c>
      <c r="E428" s="59"/>
      <c r="G428" s="86" t="str">
        <f t="shared" si="49"/>
        <v>NI Distillate</v>
      </c>
      <c r="H428" s="86" t="s">
        <v>22</v>
      </c>
      <c r="I428" s="87">
        <f ca="1">INDEX(rngFuelPricesDeterministic,MATCH($C428,'Commodity inputs and calcs'!$N$33:$N$100,0),MATCH($A428,'Commodity inputs and calcs'!$O$32:$S$32,0))+'Fuel adder inputs and calcs'!Q425</f>
        <v>14.737011918231385</v>
      </c>
      <c r="J428" s="87"/>
      <c r="K428" s="86" t="s">
        <v>23</v>
      </c>
      <c r="L428" s="88">
        <v>1</v>
      </c>
      <c r="M428" s="137">
        <f>INDEX('Fixed inputs'!$G$8:$G$75,MATCH(C428,'Fixed inputs'!$D$8:$D$75,0))</f>
        <v>43556</v>
      </c>
      <c r="N428" s="137"/>
      <c r="O428" s="86" t="s">
        <v>24</v>
      </c>
      <c r="P428" s="86" t="s">
        <v>113</v>
      </c>
      <c r="Q428" s="86"/>
      <c r="R428" s="89" t="str">
        <f t="shared" si="2"/>
        <v>2024 Validation</v>
      </c>
    </row>
    <row r="429" spans="1:18" x14ac:dyDescent="0.6">
      <c r="A429" s="82" t="str">
        <f>'Fuel adder inputs and calcs'!C426</f>
        <v>Gasoil</v>
      </c>
      <c r="B429" s="82" t="str">
        <f>'Fuel adder inputs and calcs'!D426</f>
        <v>NI</v>
      </c>
      <c r="C429" s="82" t="str">
        <f>'Fuel adder inputs and calcs'!E426&amp;'Fuel adder inputs and calcs'!F426</f>
        <v>2019Q3</v>
      </c>
      <c r="D429" s="82" t="str">
        <f>B429&amp;IF(B429="",""," ")&amp;INDEX('Fixed inputs'!$D$93:$D$97,MATCH(A429,rngFuels,0))</f>
        <v>NI Distillate</v>
      </c>
      <c r="E429" s="59"/>
      <c r="G429" s="86" t="str">
        <f t="shared" si="49"/>
        <v>NI Distillate</v>
      </c>
      <c r="H429" s="86" t="s">
        <v>22</v>
      </c>
      <c r="I429" s="87">
        <f ca="1">INDEX(rngFuelPricesDeterministic,MATCH($C429,'Commodity inputs and calcs'!$N$33:$N$100,0),MATCH($A429,'Commodity inputs and calcs'!$O$32:$S$32,0))+'Fuel adder inputs and calcs'!Q426</f>
        <v>14.737011918231385</v>
      </c>
      <c r="J429" s="87"/>
      <c r="K429" s="86" t="s">
        <v>23</v>
      </c>
      <c r="L429" s="88">
        <v>1</v>
      </c>
      <c r="M429" s="137">
        <f>INDEX('Fixed inputs'!$G$8:$G$75,MATCH(C429,'Fixed inputs'!$D$8:$D$75,0))</f>
        <v>43647</v>
      </c>
      <c r="N429" s="137"/>
      <c r="O429" s="86" t="s">
        <v>24</v>
      </c>
      <c r="P429" s="86" t="s">
        <v>113</v>
      </c>
      <c r="Q429" s="86"/>
      <c r="R429" s="89" t="str">
        <f t="shared" si="2"/>
        <v>2024 Validation</v>
      </c>
    </row>
    <row r="430" spans="1:18" x14ac:dyDescent="0.6">
      <c r="A430" s="82" t="str">
        <f>'Fuel adder inputs and calcs'!C427</f>
        <v>Gasoil</v>
      </c>
      <c r="B430" s="82" t="str">
        <f>'Fuel adder inputs and calcs'!D427</f>
        <v>NI</v>
      </c>
      <c r="C430" s="82" t="str">
        <f>'Fuel adder inputs and calcs'!E427&amp;'Fuel adder inputs and calcs'!F427</f>
        <v>2019Q4</v>
      </c>
      <c r="D430" s="82" t="str">
        <f>B430&amp;IF(B430="",""," ")&amp;INDEX('Fixed inputs'!$D$93:$D$97,MATCH(A430,rngFuels,0))</f>
        <v>NI Distillate</v>
      </c>
      <c r="E430" s="59"/>
      <c r="G430" s="86" t="str">
        <f t="shared" si="49"/>
        <v>NI Distillate</v>
      </c>
      <c r="H430" s="86" t="s">
        <v>22</v>
      </c>
      <c r="I430" s="87">
        <f ca="1">INDEX(rngFuelPricesDeterministic,MATCH($C430,'Commodity inputs and calcs'!$N$33:$N$100,0),MATCH($A430,'Commodity inputs and calcs'!$O$32:$S$32,0))+'Fuel adder inputs and calcs'!Q427</f>
        <v>14.737011918231385</v>
      </c>
      <c r="J430" s="87"/>
      <c r="K430" s="86" t="s">
        <v>23</v>
      </c>
      <c r="L430" s="88">
        <v>1</v>
      </c>
      <c r="M430" s="137">
        <f>INDEX('Fixed inputs'!$G$8:$G$75,MATCH(C430,'Fixed inputs'!$D$8:$D$75,0))</f>
        <v>43739</v>
      </c>
      <c r="N430" s="137"/>
      <c r="O430" s="86" t="s">
        <v>24</v>
      </c>
      <c r="P430" s="86" t="s">
        <v>113</v>
      </c>
      <c r="Q430" s="86"/>
      <c r="R430" s="89" t="str">
        <f t="shared" si="2"/>
        <v>2024 Validation</v>
      </c>
    </row>
    <row r="431" spans="1:18" x14ac:dyDescent="0.6">
      <c r="A431" s="82" t="str">
        <f>'Fuel adder inputs and calcs'!C428</f>
        <v>Gasoil</v>
      </c>
      <c r="B431" s="82" t="str">
        <f>'Fuel adder inputs and calcs'!D428</f>
        <v>NI</v>
      </c>
      <c r="C431" s="82" t="str">
        <f>'Fuel adder inputs and calcs'!E428&amp;'Fuel adder inputs and calcs'!F428</f>
        <v>2020Q1</v>
      </c>
      <c r="D431" s="82" t="str">
        <f>B431&amp;IF(B431="",""," ")&amp;INDEX('Fixed inputs'!$D$93:$D$97,MATCH(A431,rngFuels,0))</f>
        <v>NI Distillate</v>
      </c>
      <c r="E431" s="59"/>
      <c r="G431" s="86" t="str">
        <f t="shared" si="49"/>
        <v>NI Distillate</v>
      </c>
      <c r="H431" s="86" t="s">
        <v>22</v>
      </c>
      <c r="I431" s="87">
        <f ca="1">INDEX(rngFuelPricesDeterministic,MATCH($C431,'Commodity inputs and calcs'!$N$33:$N$100,0),MATCH($A431,'Commodity inputs and calcs'!$O$32:$S$32,0))+'Fuel adder inputs and calcs'!Q428</f>
        <v>14.737011918231385</v>
      </c>
      <c r="J431" s="87"/>
      <c r="K431" s="86" t="s">
        <v>23</v>
      </c>
      <c r="L431" s="88">
        <v>1</v>
      </c>
      <c r="M431" s="137">
        <f>INDEX('Fixed inputs'!$G$8:$G$75,MATCH(C431,'Fixed inputs'!$D$8:$D$75,0))</f>
        <v>43831</v>
      </c>
      <c r="N431" s="137"/>
      <c r="O431" s="86" t="s">
        <v>24</v>
      </c>
      <c r="P431" s="86" t="s">
        <v>113</v>
      </c>
      <c r="Q431" s="86"/>
      <c r="R431" s="89" t="str">
        <f t="shared" si="2"/>
        <v>2024 Validation</v>
      </c>
    </row>
    <row r="432" spans="1:18" x14ac:dyDescent="0.6">
      <c r="A432" s="82" t="str">
        <f>'Fuel adder inputs and calcs'!C429</f>
        <v>Gasoil</v>
      </c>
      <c r="B432" s="82" t="str">
        <f>'Fuel adder inputs and calcs'!D429</f>
        <v>NI</v>
      </c>
      <c r="C432" s="82" t="str">
        <f>'Fuel adder inputs and calcs'!E429&amp;'Fuel adder inputs and calcs'!F429</f>
        <v>2020Q2</v>
      </c>
      <c r="D432" s="82" t="str">
        <f>B432&amp;IF(B432="",""," ")&amp;INDEX('Fixed inputs'!$D$93:$D$97,MATCH(A432,rngFuels,0))</f>
        <v>NI Distillate</v>
      </c>
      <c r="E432" s="59"/>
      <c r="G432" s="86" t="str">
        <f t="shared" si="49"/>
        <v>NI Distillate</v>
      </c>
      <c r="H432" s="86" t="s">
        <v>22</v>
      </c>
      <c r="I432" s="87">
        <f ca="1">INDEX(rngFuelPricesDeterministic,MATCH($C432,'Commodity inputs and calcs'!$N$33:$N$100,0),MATCH($A432,'Commodity inputs and calcs'!$O$32:$S$32,0))+'Fuel adder inputs and calcs'!Q429</f>
        <v>14.737011918231385</v>
      </c>
      <c r="J432" s="87"/>
      <c r="K432" s="86" t="s">
        <v>23</v>
      </c>
      <c r="L432" s="88">
        <v>1</v>
      </c>
      <c r="M432" s="137">
        <f>INDEX('Fixed inputs'!$G$8:$G$75,MATCH(C432,'Fixed inputs'!$D$8:$D$75,0))</f>
        <v>43922</v>
      </c>
      <c r="N432" s="137"/>
      <c r="O432" s="86" t="s">
        <v>24</v>
      </c>
      <c r="P432" s="86" t="s">
        <v>113</v>
      </c>
      <c r="Q432" s="86"/>
      <c r="R432" s="89" t="str">
        <f t="shared" si="2"/>
        <v>2024 Validation</v>
      </c>
    </row>
    <row r="433" spans="1:18" x14ac:dyDescent="0.6">
      <c r="A433" s="82" t="str">
        <f>'Fuel adder inputs and calcs'!C430</f>
        <v>Gasoil</v>
      </c>
      <c r="B433" s="82" t="str">
        <f>'Fuel adder inputs and calcs'!D430</f>
        <v>NI</v>
      </c>
      <c r="C433" s="82" t="str">
        <f>'Fuel adder inputs and calcs'!E430&amp;'Fuel adder inputs and calcs'!F430</f>
        <v>2020Q3</v>
      </c>
      <c r="D433" s="82" t="str">
        <f>B433&amp;IF(B433="",""," ")&amp;INDEX('Fixed inputs'!$D$93:$D$97,MATCH(A433,rngFuels,0))</f>
        <v>NI Distillate</v>
      </c>
      <c r="E433" s="59"/>
      <c r="G433" s="86" t="str">
        <f t="shared" si="49"/>
        <v>NI Distillate</v>
      </c>
      <c r="H433" s="86" t="s">
        <v>22</v>
      </c>
      <c r="I433" s="87">
        <f ca="1">INDEX(rngFuelPricesDeterministic,MATCH($C433,'Commodity inputs and calcs'!$N$33:$N$100,0),MATCH($A433,'Commodity inputs and calcs'!$O$32:$S$32,0))+'Fuel adder inputs and calcs'!Q430</f>
        <v>14.737011918231385</v>
      </c>
      <c r="J433" s="87"/>
      <c r="K433" s="86" t="s">
        <v>23</v>
      </c>
      <c r="L433" s="88">
        <v>1</v>
      </c>
      <c r="M433" s="137">
        <f>INDEX('Fixed inputs'!$G$8:$G$75,MATCH(C433,'Fixed inputs'!$D$8:$D$75,0))</f>
        <v>44013</v>
      </c>
      <c r="N433" s="137"/>
      <c r="O433" s="86" t="s">
        <v>24</v>
      </c>
      <c r="P433" s="86" t="s">
        <v>113</v>
      </c>
      <c r="Q433" s="86"/>
      <c r="R433" s="89" t="str">
        <f t="shared" si="2"/>
        <v>2024 Validation</v>
      </c>
    </row>
    <row r="434" spans="1:18" x14ac:dyDescent="0.6">
      <c r="A434" s="82" t="str">
        <f>'Fuel adder inputs and calcs'!C431</f>
        <v>Gasoil</v>
      </c>
      <c r="B434" s="82" t="str">
        <f>'Fuel adder inputs and calcs'!D431</f>
        <v>NI</v>
      </c>
      <c r="C434" s="82" t="str">
        <f>'Fuel adder inputs and calcs'!E431&amp;'Fuel adder inputs and calcs'!F431</f>
        <v>2020Q4</v>
      </c>
      <c r="D434" s="82" t="str">
        <f>B434&amp;IF(B434="",""," ")&amp;INDEX('Fixed inputs'!$D$93:$D$97,MATCH(A434,rngFuels,0))</f>
        <v>NI Distillate</v>
      </c>
      <c r="E434" s="59"/>
      <c r="G434" s="86" t="str">
        <f t="shared" si="49"/>
        <v>NI Distillate</v>
      </c>
      <c r="H434" s="86" t="s">
        <v>22</v>
      </c>
      <c r="I434" s="87">
        <f ca="1">INDEX(rngFuelPricesDeterministic,MATCH($C434,'Commodity inputs and calcs'!$N$33:$N$100,0),MATCH($A434,'Commodity inputs and calcs'!$O$32:$S$32,0))+'Fuel adder inputs and calcs'!Q431</f>
        <v>14.737011918231385</v>
      </c>
      <c r="J434" s="87"/>
      <c r="K434" s="86" t="s">
        <v>23</v>
      </c>
      <c r="L434" s="88">
        <v>1</v>
      </c>
      <c r="M434" s="137">
        <f>INDEX('Fixed inputs'!$G$8:$G$75,MATCH(C434,'Fixed inputs'!$D$8:$D$75,0))</f>
        <v>44105</v>
      </c>
      <c r="N434" s="137"/>
      <c r="O434" s="86" t="s">
        <v>24</v>
      </c>
      <c r="P434" s="86" t="s">
        <v>113</v>
      </c>
      <c r="Q434" s="86"/>
      <c r="R434" s="89" t="str">
        <f t="shared" si="2"/>
        <v>2024 Validation</v>
      </c>
    </row>
    <row r="435" spans="1:18" x14ac:dyDescent="0.6">
      <c r="A435" s="82" t="str">
        <f>'Fuel adder inputs and calcs'!C432</f>
        <v>Gasoil</v>
      </c>
      <c r="B435" s="82" t="str">
        <f>'Fuel adder inputs and calcs'!D432</f>
        <v>NI</v>
      </c>
      <c r="C435" s="82" t="str">
        <f>'Fuel adder inputs and calcs'!E432&amp;'Fuel adder inputs and calcs'!F432</f>
        <v>2021Q1</v>
      </c>
      <c r="D435" s="82" t="str">
        <f>B435&amp;IF(B435="",""," ")&amp;INDEX('Fixed inputs'!$D$93:$D$97,MATCH(A435,rngFuels,0))</f>
        <v>NI Distillate</v>
      </c>
      <c r="E435" s="59"/>
      <c r="G435" s="86" t="str">
        <f t="shared" si="49"/>
        <v>NI Distillate</v>
      </c>
      <c r="H435" s="86" t="s">
        <v>22</v>
      </c>
      <c r="I435" s="87">
        <f ca="1">INDEX(rngFuelPricesDeterministic,MATCH($C435,'Commodity inputs and calcs'!$N$33:$N$100,0),MATCH($A435,'Commodity inputs and calcs'!$O$32:$S$32,0))+'Fuel adder inputs and calcs'!Q432</f>
        <v>14.737011918231385</v>
      </c>
      <c r="J435" s="87"/>
      <c r="K435" s="86" t="s">
        <v>23</v>
      </c>
      <c r="L435" s="88">
        <v>1</v>
      </c>
      <c r="M435" s="137">
        <f>INDEX('Fixed inputs'!$G$8:$G$75,MATCH(C435,'Fixed inputs'!$D$8:$D$75,0))</f>
        <v>44197</v>
      </c>
      <c r="N435" s="137"/>
      <c r="O435" s="86" t="s">
        <v>24</v>
      </c>
      <c r="P435" s="86" t="s">
        <v>113</v>
      </c>
      <c r="Q435" s="86"/>
      <c r="R435" s="89" t="str">
        <f t="shared" si="2"/>
        <v>2024 Validation</v>
      </c>
    </row>
    <row r="436" spans="1:18" x14ac:dyDescent="0.6">
      <c r="A436" s="82" t="str">
        <f>'Fuel adder inputs and calcs'!C433</f>
        <v>Gasoil</v>
      </c>
      <c r="B436" s="82" t="str">
        <f>'Fuel adder inputs and calcs'!D433</f>
        <v>NI</v>
      </c>
      <c r="C436" s="82" t="str">
        <f>'Fuel adder inputs and calcs'!E433&amp;'Fuel adder inputs and calcs'!F433</f>
        <v>2021Q2</v>
      </c>
      <c r="D436" s="82" t="str">
        <f>B436&amp;IF(B436="",""," ")&amp;INDEX('Fixed inputs'!$D$93:$D$97,MATCH(A436,rngFuels,0))</f>
        <v>NI Distillate</v>
      </c>
      <c r="E436" s="59"/>
      <c r="G436" s="86" t="str">
        <f t="shared" si="49"/>
        <v>NI Distillate</v>
      </c>
      <c r="H436" s="86" t="s">
        <v>22</v>
      </c>
      <c r="I436" s="87">
        <f ca="1">INDEX(rngFuelPricesDeterministic,MATCH($C436,'Commodity inputs and calcs'!$N$33:$N$100,0),MATCH($A436,'Commodity inputs and calcs'!$O$32:$S$32,0))+'Fuel adder inputs and calcs'!Q433</f>
        <v>14.737011918231385</v>
      </c>
      <c r="J436" s="87"/>
      <c r="K436" s="86" t="s">
        <v>23</v>
      </c>
      <c r="L436" s="88">
        <v>1</v>
      </c>
      <c r="M436" s="137">
        <f>INDEX('Fixed inputs'!$G$8:$G$75,MATCH(C436,'Fixed inputs'!$D$8:$D$75,0))</f>
        <v>44287</v>
      </c>
      <c r="N436" s="137"/>
      <c r="O436" s="86" t="s">
        <v>24</v>
      </c>
      <c r="P436" s="86" t="s">
        <v>113</v>
      </c>
      <c r="Q436" s="86"/>
      <c r="R436" s="89" t="str">
        <f t="shared" si="2"/>
        <v>2024 Validation</v>
      </c>
    </row>
    <row r="437" spans="1:18" x14ac:dyDescent="0.6">
      <c r="A437" s="82" t="str">
        <f>'Fuel adder inputs and calcs'!C434</f>
        <v>Gasoil</v>
      </c>
      <c r="B437" s="82" t="str">
        <f>'Fuel adder inputs and calcs'!D434</f>
        <v>NI</v>
      </c>
      <c r="C437" s="82" t="str">
        <f>'Fuel adder inputs and calcs'!E434&amp;'Fuel adder inputs and calcs'!F434</f>
        <v>2021Q3</v>
      </c>
      <c r="D437" s="82" t="str">
        <f>B437&amp;IF(B437="",""," ")&amp;INDEX('Fixed inputs'!$D$93:$D$97,MATCH(A437,rngFuels,0))</f>
        <v>NI Distillate</v>
      </c>
      <c r="E437" s="59"/>
      <c r="G437" s="86" t="str">
        <f t="shared" si="49"/>
        <v>NI Distillate</v>
      </c>
      <c r="H437" s="86" t="s">
        <v>22</v>
      </c>
      <c r="I437" s="87">
        <f ca="1">INDEX(rngFuelPricesDeterministic,MATCH($C437,'Commodity inputs and calcs'!$N$33:$N$100,0),MATCH($A437,'Commodity inputs and calcs'!$O$32:$S$32,0))+'Fuel adder inputs and calcs'!Q434</f>
        <v>14.737011918231385</v>
      </c>
      <c r="J437" s="87"/>
      <c r="K437" s="86" t="s">
        <v>23</v>
      </c>
      <c r="L437" s="88">
        <v>1</v>
      </c>
      <c r="M437" s="137">
        <f>INDEX('Fixed inputs'!$G$8:$G$75,MATCH(C437,'Fixed inputs'!$D$8:$D$75,0))</f>
        <v>44378</v>
      </c>
      <c r="N437" s="137"/>
      <c r="O437" s="86" t="s">
        <v>24</v>
      </c>
      <c r="P437" s="86" t="s">
        <v>113</v>
      </c>
      <c r="Q437" s="86"/>
      <c r="R437" s="89" t="str">
        <f t="shared" si="2"/>
        <v>2024 Validation</v>
      </c>
    </row>
    <row r="438" spans="1:18" x14ac:dyDescent="0.6">
      <c r="A438" s="82" t="str">
        <f>'Fuel adder inputs and calcs'!C435</f>
        <v>Gasoil</v>
      </c>
      <c r="B438" s="82" t="str">
        <f>'Fuel adder inputs and calcs'!D435</f>
        <v>NI</v>
      </c>
      <c r="C438" s="82" t="str">
        <f>'Fuel adder inputs and calcs'!E435&amp;'Fuel adder inputs and calcs'!F435</f>
        <v>2021Q4</v>
      </c>
      <c r="D438" s="82" t="str">
        <f>B438&amp;IF(B438="",""," ")&amp;INDEX('Fixed inputs'!$D$93:$D$97,MATCH(A438,rngFuels,0))</f>
        <v>NI Distillate</v>
      </c>
      <c r="E438" s="59"/>
      <c r="G438" s="86" t="str">
        <f t="shared" si="49"/>
        <v>NI Distillate</v>
      </c>
      <c r="H438" s="86" t="s">
        <v>22</v>
      </c>
      <c r="I438" s="87">
        <f ca="1">INDEX(rngFuelPricesDeterministic,MATCH($C438,'Commodity inputs and calcs'!$N$33:$N$100,0),MATCH($A438,'Commodity inputs and calcs'!$O$32:$S$32,0))+'Fuel adder inputs and calcs'!Q435</f>
        <v>14.737011918231385</v>
      </c>
      <c r="J438" s="87"/>
      <c r="K438" s="86" t="s">
        <v>23</v>
      </c>
      <c r="L438" s="88">
        <v>1</v>
      </c>
      <c r="M438" s="137">
        <f>INDEX('Fixed inputs'!$G$8:$G$75,MATCH(C438,'Fixed inputs'!$D$8:$D$75,0))</f>
        <v>44470</v>
      </c>
      <c r="N438" s="137"/>
      <c r="O438" s="86" t="s">
        <v>24</v>
      </c>
      <c r="P438" s="86" t="s">
        <v>113</v>
      </c>
      <c r="Q438" s="86"/>
      <c r="R438" s="89" t="str">
        <f t="shared" si="2"/>
        <v>2024 Validation</v>
      </c>
    </row>
    <row r="439" spans="1:18" x14ac:dyDescent="0.6">
      <c r="A439" s="82" t="str">
        <f>'Fuel adder inputs and calcs'!C436</f>
        <v>Gasoil</v>
      </c>
      <c r="B439" s="82" t="str">
        <f>'Fuel adder inputs and calcs'!D436</f>
        <v>NI</v>
      </c>
      <c r="C439" s="82" t="str">
        <f>'Fuel adder inputs and calcs'!E436&amp;'Fuel adder inputs and calcs'!F436</f>
        <v>2022Q1</v>
      </c>
      <c r="D439" s="82" t="str">
        <f>B439&amp;IF(B439="",""," ")&amp;INDEX('Fixed inputs'!$D$93:$D$97,MATCH(A439,rngFuels,0))</f>
        <v>NI Distillate</v>
      </c>
      <c r="E439" s="59"/>
      <c r="G439" s="86" t="str">
        <f t="shared" si="49"/>
        <v>NI Distillate</v>
      </c>
      <c r="H439" s="86" t="s">
        <v>22</v>
      </c>
      <c r="I439" s="87">
        <f ca="1">INDEX(rngFuelPricesDeterministic,MATCH($C439,'Commodity inputs and calcs'!$N$33:$N$100,0),MATCH($A439,'Commodity inputs and calcs'!$O$32:$S$32,0))+'Fuel adder inputs and calcs'!Q436</f>
        <v>14.737011918231385</v>
      </c>
      <c r="J439" s="87"/>
      <c r="K439" s="86" t="s">
        <v>23</v>
      </c>
      <c r="L439" s="88">
        <v>1</v>
      </c>
      <c r="M439" s="137">
        <f>INDEX('Fixed inputs'!$G$8:$G$75,MATCH(C439,'Fixed inputs'!$D$8:$D$75,0))</f>
        <v>44562</v>
      </c>
      <c r="N439" s="137"/>
      <c r="O439" s="86" t="s">
        <v>24</v>
      </c>
      <c r="P439" s="86" t="s">
        <v>113</v>
      </c>
      <c r="Q439" s="86"/>
      <c r="R439" s="89" t="str">
        <f t="shared" si="2"/>
        <v>2024 Validation</v>
      </c>
    </row>
    <row r="440" spans="1:18" x14ac:dyDescent="0.6">
      <c r="A440" s="82" t="str">
        <f>'Fuel adder inputs and calcs'!C437</f>
        <v>Gasoil</v>
      </c>
      <c r="B440" s="82" t="str">
        <f>'Fuel adder inputs and calcs'!D437</f>
        <v>NI</v>
      </c>
      <c r="C440" s="82" t="str">
        <f>'Fuel adder inputs and calcs'!E437&amp;'Fuel adder inputs and calcs'!F437</f>
        <v>2022Q2</v>
      </c>
      <c r="D440" s="82" t="str">
        <f>B440&amp;IF(B440="",""," ")&amp;INDEX('Fixed inputs'!$D$93:$D$97,MATCH(A440,rngFuels,0))</f>
        <v>NI Distillate</v>
      </c>
      <c r="E440" s="59"/>
      <c r="G440" s="86" t="str">
        <f t="shared" si="49"/>
        <v>NI Distillate</v>
      </c>
      <c r="H440" s="86" t="s">
        <v>22</v>
      </c>
      <c r="I440" s="87">
        <f ca="1">INDEX(rngFuelPricesDeterministic,MATCH($C440,'Commodity inputs and calcs'!$N$33:$N$100,0),MATCH($A440,'Commodity inputs and calcs'!$O$32:$S$32,0))+'Fuel adder inputs and calcs'!Q437</f>
        <v>14.737011918231385</v>
      </c>
      <c r="J440" s="87"/>
      <c r="K440" s="86" t="s">
        <v>23</v>
      </c>
      <c r="L440" s="88">
        <v>1</v>
      </c>
      <c r="M440" s="137">
        <f>INDEX('Fixed inputs'!$G$8:$G$75,MATCH(C440,'Fixed inputs'!$D$8:$D$75,0))</f>
        <v>44652</v>
      </c>
      <c r="N440" s="137"/>
      <c r="O440" s="86" t="s">
        <v>24</v>
      </c>
      <c r="P440" s="86" t="s">
        <v>113</v>
      </c>
      <c r="Q440" s="86"/>
      <c r="R440" s="89" t="str">
        <f t="shared" si="2"/>
        <v>2024 Validation</v>
      </c>
    </row>
    <row r="441" spans="1:18" x14ac:dyDescent="0.6">
      <c r="A441" s="82" t="str">
        <f>'Fuel adder inputs and calcs'!C438</f>
        <v>Gasoil</v>
      </c>
      <c r="B441" s="82" t="str">
        <f>'Fuel adder inputs and calcs'!D438</f>
        <v>NI</v>
      </c>
      <c r="C441" s="82" t="str">
        <f>'Fuel adder inputs and calcs'!E438&amp;'Fuel adder inputs and calcs'!F438</f>
        <v>2022Q3</v>
      </c>
      <c r="D441" s="82" t="str">
        <f>B441&amp;IF(B441="",""," ")&amp;INDEX('Fixed inputs'!$D$93:$D$97,MATCH(A441,rngFuels,0))</f>
        <v>NI Distillate</v>
      </c>
      <c r="E441" s="59"/>
      <c r="G441" s="86" t="str">
        <f t="shared" si="49"/>
        <v>NI Distillate</v>
      </c>
      <c r="H441" s="86" t="s">
        <v>22</v>
      </c>
      <c r="I441" s="87">
        <f ca="1">INDEX(rngFuelPricesDeterministic,MATCH($C441,'Commodity inputs and calcs'!$N$33:$N$100,0),MATCH($A441,'Commodity inputs and calcs'!$O$32:$S$32,0))+'Fuel adder inputs and calcs'!Q438</f>
        <v>14.737011918231385</v>
      </c>
      <c r="J441" s="87"/>
      <c r="K441" s="86" t="s">
        <v>23</v>
      </c>
      <c r="L441" s="88">
        <v>1</v>
      </c>
      <c r="M441" s="137">
        <f>INDEX('Fixed inputs'!$G$8:$G$75,MATCH(C441,'Fixed inputs'!$D$8:$D$75,0))</f>
        <v>44743</v>
      </c>
      <c r="N441" s="137"/>
      <c r="O441" s="86" t="s">
        <v>24</v>
      </c>
      <c r="P441" s="86" t="s">
        <v>113</v>
      </c>
      <c r="Q441" s="86"/>
      <c r="R441" s="89" t="str">
        <f t="shared" si="2"/>
        <v>2024 Validation</v>
      </c>
    </row>
    <row r="442" spans="1:18" x14ac:dyDescent="0.6">
      <c r="A442" s="82" t="str">
        <f>'Fuel adder inputs and calcs'!C439</f>
        <v>Gasoil</v>
      </c>
      <c r="B442" s="82" t="str">
        <f>'Fuel adder inputs and calcs'!D439</f>
        <v>NI</v>
      </c>
      <c r="C442" s="82" t="str">
        <f>'Fuel adder inputs and calcs'!E439&amp;'Fuel adder inputs and calcs'!F439</f>
        <v>2022Q4</v>
      </c>
      <c r="D442" s="82" t="str">
        <f>B442&amp;IF(B442="",""," ")&amp;INDEX('Fixed inputs'!$D$93:$D$97,MATCH(A442,rngFuels,0))</f>
        <v>NI Distillate</v>
      </c>
      <c r="E442" s="59"/>
      <c r="G442" s="86" t="str">
        <f t="shared" si="49"/>
        <v>NI Distillate</v>
      </c>
      <c r="H442" s="86" t="s">
        <v>22</v>
      </c>
      <c r="I442" s="87">
        <f ca="1">INDEX(rngFuelPricesDeterministic,MATCH($C442,'Commodity inputs and calcs'!$N$33:$N$100,0),MATCH($A442,'Commodity inputs and calcs'!$O$32:$S$32,0))+'Fuel adder inputs and calcs'!Q439</f>
        <v>14.737011918231385</v>
      </c>
      <c r="J442" s="87"/>
      <c r="K442" s="86" t="s">
        <v>23</v>
      </c>
      <c r="L442" s="88">
        <v>1</v>
      </c>
      <c r="M442" s="137">
        <f>INDEX('Fixed inputs'!$G$8:$G$75,MATCH(C442,'Fixed inputs'!$D$8:$D$75,0))</f>
        <v>44835</v>
      </c>
      <c r="N442" s="137"/>
      <c r="O442" s="86" t="s">
        <v>24</v>
      </c>
      <c r="P442" s="86" t="s">
        <v>113</v>
      </c>
      <c r="Q442" s="86"/>
      <c r="R442" s="89" t="str">
        <f t="shared" si="2"/>
        <v>2024 Validation</v>
      </c>
    </row>
    <row r="443" spans="1:18" x14ac:dyDescent="0.6">
      <c r="A443" s="82" t="str">
        <f>'Fuel adder inputs and calcs'!C440</f>
        <v>Gasoil</v>
      </c>
      <c r="B443" s="82" t="str">
        <f>'Fuel adder inputs and calcs'!D440</f>
        <v>NI</v>
      </c>
      <c r="C443" s="82" t="str">
        <f>'Fuel adder inputs and calcs'!E440&amp;'Fuel adder inputs and calcs'!F440</f>
        <v>2023Q1</v>
      </c>
      <c r="D443" s="82" t="str">
        <f>B443&amp;IF(B443="",""," ")&amp;INDEX('Fixed inputs'!$D$93:$D$97,MATCH(A443,rngFuels,0))</f>
        <v>NI Distillate</v>
      </c>
      <c r="E443" s="59"/>
      <c r="G443" s="86" t="str">
        <f t="shared" si="49"/>
        <v>NI Distillate</v>
      </c>
      <c r="H443" s="86" t="s">
        <v>22</v>
      </c>
      <c r="I443" s="87">
        <f ca="1">INDEX(rngFuelPricesDeterministic,MATCH($C443,'Commodity inputs and calcs'!$N$33:$N$100,0),MATCH($A443,'Commodity inputs and calcs'!$O$32:$S$32,0))+'Fuel adder inputs and calcs'!Q440</f>
        <v>14.737011918231385</v>
      </c>
      <c r="J443" s="87"/>
      <c r="K443" s="86" t="s">
        <v>23</v>
      </c>
      <c r="L443" s="88">
        <v>1</v>
      </c>
      <c r="M443" s="137">
        <f>INDEX('Fixed inputs'!$G$8:$G$75,MATCH(C443,'Fixed inputs'!$D$8:$D$75,0))</f>
        <v>44927</v>
      </c>
      <c r="N443" s="137"/>
      <c r="O443" s="86" t="s">
        <v>24</v>
      </c>
      <c r="P443" s="86" t="s">
        <v>113</v>
      </c>
      <c r="Q443" s="86"/>
      <c r="R443" s="89" t="str">
        <f t="shared" si="2"/>
        <v>2024 Validation</v>
      </c>
    </row>
    <row r="444" spans="1:18" x14ac:dyDescent="0.6">
      <c r="A444" s="82" t="str">
        <f>'Fuel adder inputs and calcs'!C441</f>
        <v>Gasoil</v>
      </c>
      <c r="B444" s="82" t="str">
        <f>'Fuel adder inputs and calcs'!D441</f>
        <v>NI</v>
      </c>
      <c r="C444" s="82" t="str">
        <f>'Fuel adder inputs and calcs'!E441&amp;'Fuel adder inputs and calcs'!F441</f>
        <v>2023Q2</v>
      </c>
      <c r="D444" s="82" t="str">
        <f>B444&amp;IF(B444="",""," ")&amp;INDEX('Fixed inputs'!$D$93:$D$97,MATCH(A444,rngFuels,0))</f>
        <v>NI Distillate</v>
      </c>
      <c r="E444" s="59"/>
      <c r="G444" s="86" t="str">
        <f t="shared" si="49"/>
        <v>NI Distillate</v>
      </c>
      <c r="H444" s="86" t="s">
        <v>22</v>
      </c>
      <c r="I444" s="87">
        <f ca="1">INDEX(rngFuelPricesDeterministic,MATCH($C444,'Commodity inputs and calcs'!$N$33:$N$100,0),MATCH($A444,'Commodity inputs and calcs'!$O$32:$S$32,0))+'Fuel adder inputs and calcs'!Q441</f>
        <v>14.737011918231385</v>
      </c>
      <c r="J444" s="87"/>
      <c r="K444" s="86" t="s">
        <v>23</v>
      </c>
      <c r="L444" s="88">
        <v>1</v>
      </c>
      <c r="M444" s="137">
        <f>INDEX('Fixed inputs'!$G$8:$G$75,MATCH(C444,'Fixed inputs'!$D$8:$D$75,0))</f>
        <v>45017</v>
      </c>
      <c r="N444" s="137"/>
      <c r="O444" s="86" t="s">
        <v>24</v>
      </c>
      <c r="P444" s="86" t="s">
        <v>113</v>
      </c>
      <c r="Q444" s="86"/>
      <c r="R444" s="89" t="str">
        <f t="shared" si="2"/>
        <v>2024 Validation</v>
      </c>
    </row>
    <row r="445" spans="1:18" x14ac:dyDescent="0.6">
      <c r="A445" s="82" t="str">
        <f>'Fuel adder inputs and calcs'!C442</f>
        <v>Gasoil</v>
      </c>
      <c r="B445" s="82" t="str">
        <f>'Fuel adder inputs and calcs'!D442</f>
        <v>NI</v>
      </c>
      <c r="C445" s="82" t="str">
        <f>'Fuel adder inputs and calcs'!E442&amp;'Fuel adder inputs and calcs'!F442</f>
        <v>2023Q3</v>
      </c>
      <c r="D445" s="82" t="str">
        <f>B445&amp;IF(B445="",""," ")&amp;INDEX('Fixed inputs'!$D$93:$D$97,MATCH(A445,rngFuels,0))</f>
        <v>NI Distillate</v>
      </c>
      <c r="E445" s="59"/>
      <c r="G445" s="86" t="str">
        <f t="shared" si="49"/>
        <v>NI Distillate</v>
      </c>
      <c r="H445" s="86" t="s">
        <v>22</v>
      </c>
      <c r="I445" s="87">
        <f ca="1">INDEX(rngFuelPricesDeterministic,MATCH($C445,'Commodity inputs and calcs'!$N$33:$N$100,0),MATCH($A445,'Commodity inputs and calcs'!$O$32:$S$32,0))+'Fuel adder inputs and calcs'!Q442</f>
        <v>14.737011918231385</v>
      </c>
      <c r="J445" s="87"/>
      <c r="K445" s="86" t="s">
        <v>23</v>
      </c>
      <c r="L445" s="88">
        <v>1</v>
      </c>
      <c r="M445" s="137">
        <f>INDEX('Fixed inputs'!$G$8:$G$75,MATCH(C445,'Fixed inputs'!$D$8:$D$75,0))</f>
        <v>45108</v>
      </c>
      <c r="N445" s="137"/>
      <c r="O445" s="86" t="s">
        <v>24</v>
      </c>
      <c r="P445" s="86" t="s">
        <v>113</v>
      </c>
      <c r="Q445" s="86"/>
      <c r="R445" s="89" t="str">
        <f t="shared" si="2"/>
        <v>2024 Validation</v>
      </c>
    </row>
    <row r="446" spans="1:18" x14ac:dyDescent="0.6">
      <c r="A446" s="82" t="str">
        <f>'Fuel adder inputs and calcs'!C443</f>
        <v>Gasoil</v>
      </c>
      <c r="B446" s="82" t="str">
        <f>'Fuel adder inputs and calcs'!D443</f>
        <v>NI</v>
      </c>
      <c r="C446" s="82" t="str">
        <f>'Fuel adder inputs and calcs'!E443&amp;'Fuel adder inputs and calcs'!F443</f>
        <v>2023Q4</v>
      </c>
      <c r="D446" s="82" t="str">
        <f>B446&amp;IF(B446="",""," ")&amp;INDEX('Fixed inputs'!$D$93:$D$97,MATCH(A446,rngFuels,0))</f>
        <v>NI Distillate</v>
      </c>
      <c r="E446" s="59"/>
      <c r="G446" s="86" t="str">
        <f t="shared" si="49"/>
        <v>NI Distillate</v>
      </c>
      <c r="H446" s="86" t="s">
        <v>22</v>
      </c>
      <c r="I446" s="87">
        <f ca="1">INDEX(rngFuelPricesDeterministic,MATCH($C446,'Commodity inputs and calcs'!$N$33:$N$100,0),MATCH($A446,'Commodity inputs and calcs'!$O$32:$S$32,0))+'Fuel adder inputs and calcs'!Q443</f>
        <v>14.737011918231385</v>
      </c>
      <c r="J446" s="87"/>
      <c r="K446" s="86" t="s">
        <v>23</v>
      </c>
      <c r="L446" s="88">
        <v>1</v>
      </c>
      <c r="M446" s="137">
        <f>INDEX('Fixed inputs'!$G$8:$G$75,MATCH(C446,'Fixed inputs'!$D$8:$D$75,0))</f>
        <v>45200</v>
      </c>
      <c r="N446" s="137"/>
      <c r="O446" s="86" t="s">
        <v>24</v>
      </c>
      <c r="P446" s="86" t="s">
        <v>113</v>
      </c>
      <c r="Q446" s="86"/>
      <c r="R446" s="89" t="str">
        <f t="shared" si="2"/>
        <v>2024 Validation</v>
      </c>
    </row>
    <row r="447" spans="1:18" x14ac:dyDescent="0.6">
      <c r="A447" s="82" t="str">
        <f>'Fuel adder inputs and calcs'!C444</f>
        <v>Gasoil</v>
      </c>
      <c r="B447" s="82" t="str">
        <f>'Fuel adder inputs and calcs'!D444</f>
        <v>NI</v>
      </c>
      <c r="C447" s="82" t="str">
        <f>'Fuel adder inputs and calcs'!E444&amp;'Fuel adder inputs and calcs'!F444</f>
        <v>2024Q1</v>
      </c>
      <c r="D447" s="82" t="str">
        <f>B447&amp;IF(B447="",""," ")&amp;INDEX('Fixed inputs'!$D$93:$D$97,MATCH(A447,rngFuels,0))</f>
        <v>NI Distillate</v>
      </c>
      <c r="E447" s="59"/>
      <c r="G447" s="86" t="str">
        <f t="shared" ref="G447:G486" si="50">D447</f>
        <v>NI Distillate</v>
      </c>
      <c r="H447" s="86" t="s">
        <v>22</v>
      </c>
      <c r="I447" s="87">
        <f ca="1">INDEX(rngFuelPricesDeterministic,MATCH($C447,'Commodity inputs and calcs'!$N$33:$N$100,0),MATCH($A447,'Commodity inputs and calcs'!$O$32:$S$32,0))+'Fuel adder inputs and calcs'!Q444</f>
        <v>14.758812231719892</v>
      </c>
      <c r="J447" s="87"/>
      <c r="K447" s="86" t="s">
        <v>23</v>
      </c>
      <c r="L447" s="88">
        <v>1</v>
      </c>
      <c r="M447" s="137">
        <f>INDEX('Fixed inputs'!$G$8:$G$75,MATCH(C447,'Fixed inputs'!$D$8:$D$75,0))</f>
        <v>45292</v>
      </c>
      <c r="N447" s="137"/>
      <c r="O447" s="86" t="s">
        <v>24</v>
      </c>
      <c r="P447" s="86" t="s">
        <v>113</v>
      </c>
      <c r="Q447" s="86"/>
      <c r="R447" s="89" t="str">
        <f t="shared" ref="R447:R486" si="51">$H$6</f>
        <v>2024 Validation</v>
      </c>
    </row>
    <row r="448" spans="1:18" x14ac:dyDescent="0.6">
      <c r="A448" s="82" t="str">
        <f>'Fuel adder inputs and calcs'!C445</f>
        <v>Gasoil</v>
      </c>
      <c r="B448" s="82" t="str">
        <f>'Fuel adder inputs and calcs'!D445</f>
        <v>NI</v>
      </c>
      <c r="C448" s="82" t="str">
        <f>'Fuel adder inputs and calcs'!E445&amp;'Fuel adder inputs and calcs'!F445</f>
        <v>2024Q2</v>
      </c>
      <c r="D448" s="82" t="str">
        <f>B448&amp;IF(B448="",""," ")&amp;INDEX('Fixed inputs'!$D$93:$D$97,MATCH(A448,rngFuels,0))</f>
        <v>NI Distillate</v>
      </c>
      <c r="E448" s="59"/>
      <c r="G448" s="86" t="str">
        <f t="shared" si="50"/>
        <v>NI Distillate</v>
      </c>
      <c r="H448" s="86" t="s">
        <v>22</v>
      </c>
      <c r="I448" s="87">
        <f ca="1">INDEX(rngFuelPricesDeterministic,MATCH($C448,'Commodity inputs and calcs'!$N$33:$N$100,0),MATCH($A448,'Commodity inputs and calcs'!$O$32:$S$32,0))+'Fuel adder inputs and calcs'!Q445</f>
        <v>14.780612545208401</v>
      </c>
      <c r="J448" s="87"/>
      <c r="K448" s="86" t="s">
        <v>23</v>
      </c>
      <c r="L448" s="88">
        <v>1</v>
      </c>
      <c r="M448" s="137">
        <f>INDEX('Fixed inputs'!$G$8:$G$75,MATCH(C448,'Fixed inputs'!$D$8:$D$75,0))</f>
        <v>45383</v>
      </c>
      <c r="N448" s="137"/>
      <c r="O448" s="86" t="s">
        <v>24</v>
      </c>
      <c r="P448" s="86" t="s">
        <v>113</v>
      </c>
      <c r="Q448" s="86"/>
      <c r="R448" s="89" t="str">
        <f t="shared" si="51"/>
        <v>2024 Validation</v>
      </c>
    </row>
    <row r="449" spans="1:18" x14ac:dyDescent="0.6">
      <c r="A449" s="82" t="str">
        <f>'Fuel adder inputs and calcs'!C446</f>
        <v>Gasoil</v>
      </c>
      <c r="B449" s="82" t="str">
        <f>'Fuel adder inputs and calcs'!D446</f>
        <v>NI</v>
      </c>
      <c r="C449" s="82" t="str">
        <f>'Fuel adder inputs and calcs'!E446&amp;'Fuel adder inputs and calcs'!F446</f>
        <v>2024Q3</v>
      </c>
      <c r="D449" s="82" t="str">
        <f>B449&amp;IF(B449="",""," ")&amp;INDEX('Fixed inputs'!$D$93:$D$97,MATCH(A449,rngFuels,0))</f>
        <v>NI Distillate</v>
      </c>
      <c r="E449" s="59"/>
      <c r="G449" s="86" t="str">
        <f t="shared" si="50"/>
        <v>NI Distillate</v>
      </c>
      <c r="H449" s="86" t="s">
        <v>22</v>
      </c>
      <c r="I449" s="87">
        <f ca="1">INDEX(rngFuelPricesDeterministic,MATCH($C449,'Commodity inputs and calcs'!$N$33:$N$100,0),MATCH($A449,'Commodity inputs and calcs'!$O$32:$S$32,0))+'Fuel adder inputs and calcs'!Q446</f>
        <v>14.802412858696908</v>
      </c>
      <c r="J449" s="87"/>
      <c r="K449" s="86" t="s">
        <v>23</v>
      </c>
      <c r="L449" s="88">
        <v>1</v>
      </c>
      <c r="M449" s="137">
        <f>INDEX('Fixed inputs'!$G$8:$G$75,MATCH(C449,'Fixed inputs'!$D$8:$D$75,0))</f>
        <v>45474</v>
      </c>
      <c r="N449" s="137"/>
      <c r="O449" s="86" t="s">
        <v>24</v>
      </c>
      <c r="P449" s="86" t="s">
        <v>113</v>
      </c>
      <c r="Q449" s="86"/>
      <c r="R449" s="89" t="str">
        <f t="shared" si="51"/>
        <v>2024 Validation</v>
      </c>
    </row>
    <row r="450" spans="1:18" x14ac:dyDescent="0.6">
      <c r="A450" s="82" t="str">
        <f>'Fuel adder inputs and calcs'!C447</f>
        <v>Gasoil</v>
      </c>
      <c r="B450" s="82" t="str">
        <f>'Fuel adder inputs and calcs'!D447</f>
        <v>NI</v>
      </c>
      <c r="C450" s="82" t="str">
        <f>'Fuel adder inputs and calcs'!E447&amp;'Fuel adder inputs and calcs'!F447</f>
        <v>2024Q4</v>
      </c>
      <c r="D450" s="82" t="str">
        <f>B450&amp;IF(B450="",""," ")&amp;INDEX('Fixed inputs'!$D$93:$D$97,MATCH(A450,rngFuels,0))</f>
        <v>NI Distillate</v>
      </c>
      <c r="E450" s="59"/>
      <c r="G450" s="86" t="str">
        <f t="shared" si="50"/>
        <v>NI Distillate</v>
      </c>
      <c r="H450" s="86" t="s">
        <v>22</v>
      </c>
      <c r="I450" s="87">
        <f ca="1">INDEX(rngFuelPricesDeterministic,MATCH($C450,'Commodity inputs and calcs'!$N$33:$N$100,0),MATCH($A450,'Commodity inputs and calcs'!$O$32:$S$32,0))+'Fuel adder inputs and calcs'!Q447</f>
        <v>14.824213172185416</v>
      </c>
      <c r="J450" s="87"/>
      <c r="K450" s="86" t="s">
        <v>23</v>
      </c>
      <c r="L450" s="88">
        <v>1</v>
      </c>
      <c r="M450" s="137">
        <f>INDEX('Fixed inputs'!$G$8:$G$75,MATCH(C450,'Fixed inputs'!$D$8:$D$75,0))</f>
        <v>45566</v>
      </c>
      <c r="N450" s="137"/>
      <c r="O450" s="86" t="s">
        <v>24</v>
      </c>
      <c r="P450" s="86" t="s">
        <v>113</v>
      </c>
      <c r="Q450" s="86"/>
      <c r="R450" s="89" t="str">
        <f t="shared" si="51"/>
        <v>2024 Validation</v>
      </c>
    </row>
    <row r="451" spans="1:18" x14ac:dyDescent="0.6">
      <c r="A451" s="82" t="str">
        <f>'Fuel adder inputs and calcs'!C448</f>
        <v>Gasoil</v>
      </c>
      <c r="B451" s="82" t="str">
        <f>'Fuel adder inputs and calcs'!D448</f>
        <v>NI</v>
      </c>
      <c r="C451" s="82" t="str">
        <f>'Fuel adder inputs and calcs'!E448&amp;'Fuel adder inputs and calcs'!F448</f>
        <v>2025Q1</v>
      </c>
      <c r="D451" s="82" t="str">
        <f>B451&amp;IF(B451="",""," ")&amp;INDEX('Fixed inputs'!$D$93:$D$97,MATCH(A451,rngFuels,0))</f>
        <v>NI Distillate</v>
      </c>
      <c r="E451" s="59"/>
      <c r="G451" s="86" t="str">
        <f t="shared" si="50"/>
        <v>NI Distillate</v>
      </c>
      <c r="H451" s="86" t="s">
        <v>22</v>
      </c>
      <c r="I451" s="87">
        <f ca="1">INDEX(rngFuelPricesDeterministic,MATCH($C451,'Commodity inputs and calcs'!$N$33:$N$100,0),MATCH($A451,'Commodity inputs and calcs'!$O$32:$S$32,0))+'Fuel adder inputs and calcs'!Q448</f>
        <v>14.846013485673923</v>
      </c>
      <c r="J451" s="87"/>
      <c r="K451" s="86" t="s">
        <v>23</v>
      </c>
      <c r="L451" s="88">
        <v>1</v>
      </c>
      <c r="M451" s="137">
        <f>INDEX('Fixed inputs'!$G$8:$G$75,MATCH(C451,'Fixed inputs'!$D$8:$D$75,0))</f>
        <v>45658</v>
      </c>
      <c r="N451" s="137"/>
      <c r="O451" s="86" t="s">
        <v>24</v>
      </c>
      <c r="P451" s="86" t="s">
        <v>113</v>
      </c>
      <c r="Q451" s="86"/>
      <c r="R451" s="89" t="str">
        <f t="shared" si="51"/>
        <v>2024 Validation</v>
      </c>
    </row>
    <row r="452" spans="1:18" x14ac:dyDescent="0.6">
      <c r="A452" s="82" t="str">
        <f>'Fuel adder inputs and calcs'!C449</f>
        <v>Gasoil</v>
      </c>
      <c r="B452" s="82" t="str">
        <f>'Fuel adder inputs and calcs'!D449</f>
        <v>NI</v>
      </c>
      <c r="C452" s="82" t="str">
        <f>'Fuel adder inputs and calcs'!E449&amp;'Fuel adder inputs and calcs'!F449</f>
        <v>2025Q2</v>
      </c>
      <c r="D452" s="82" t="str">
        <f>B452&amp;IF(B452="",""," ")&amp;INDEX('Fixed inputs'!$D$93:$D$97,MATCH(A452,rngFuels,0))</f>
        <v>NI Distillate</v>
      </c>
      <c r="E452" s="59"/>
      <c r="G452" s="86" t="str">
        <f t="shared" si="50"/>
        <v>NI Distillate</v>
      </c>
      <c r="H452" s="86" t="s">
        <v>22</v>
      </c>
      <c r="I452" s="87">
        <f ca="1">INDEX(rngFuelPricesDeterministic,MATCH($C452,'Commodity inputs and calcs'!$N$33:$N$100,0),MATCH($A452,'Commodity inputs and calcs'!$O$32:$S$32,0))+'Fuel adder inputs and calcs'!Q449</f>
        <v>14.867813799162432</v>
      </c>
      <c r="J452" s="87"/>
      <c r="K452" s="86" t="s">
        <v>23</v>
      </c>
      <c r="L452" s="88">
        <v>1</v>
      </c>
      <c r="M452" s="137">
        <f>INDEX('Fixed inputs'!$G$8:$G$75,MATCH(C452,'Fixed inputs'!$D$8:$D$75,0))</f>
        <v>45748</v>
      </c>
      <c r="N452" s="137"/>
      <c r="O452" s="86" t="s">
        <v>24</v>
      </c>
      <c r="P452" s="86" t="s">
        <v>113</v>
      </c>
      <c r="Q452" s="86"/>
      <c r="R452" s="89" t="str">
        <f t="shared" si="51"/>
        <v>2024 Validation</v>
      </c>
    </row>
    <row r="453" spans="1:18" x14ac:dyDescent="0.6">
      <c r="A453" s="82" t="str">
        <f>'Fuel adder inputs and calcs'!C450</f>
        <v>Gasoil</v>
      </c>
      <c r="B453" s="82" t="str">
        <f>'Fuel adder inputs and calcs'!D450</f>
        <v>NI</v>
      </c>
      <c r="C453" s="82" t="str">
        <f>'Fuel adder inputs and calcs'!E450&amp;'Fuel adder inputs and calcs'!F450</f>
        <v>2025Q3</v>
      </c>
      <c r="D453" s="82" t="str">
        <f>B453&amp;IF(B453="",""," ")&amp;INDEX('Fixed inputs'!$D$93:$D$97,MATCH(A453,rngFuels,0))</f>
        <v>NI Distillate</v>
      </c>
      <c r="E453" s="59"/>
      <c r="G453" s="86" t="str">
        <f t="shared" si="50"/>
        <v>NI Distillate</v>
      </c>
      <c r="H453" s="86" t="s">
        <v>22</v>
      </c>
      <c r="I453" s="87">
        <f ca="1">INDEX(rngFuelPricesDeterministic,MATCH($C453,'Commodity inputs and calcs'!$N$33:$N$100,0),MATCH($A453,'Commodity inputs and calcs'!$O$32:$S$32,0))+'Fuel adder inputs and calcs'!Q450</f>
        <v>14.889614112650939</v>
      </c>
      <c r="J453" s="87"/>
      <c r="K453" s="86" t="s">
        <v>23</v>
      </c>
      <c r="L453" s="88">
        <v>1</v>
      </c>
      <c r="M453" s="137">
        <f>INDEX('Fixed inputs'!$G$8:$G$75,MATCH(C453,'Fixed inputs'!$D$8:$D$75,0))</f>
        <v>45839</v>
      </c>
      <c r="N453" s="137"/>
      <c r="O453" s="86" t="s">
        <v>24</v>
      </c>
      <c r="P453" s="86" t="s">
        <v>113</v>
      </c>
      <c r="Q453" s="86"/>
      <c r="R453" s="89" t="str">
        <f t="shared" si="51"/>
        <v>2024 Validation</v>
      </c>
    </row>
    <row r="454" spans="1:18" x14ac:dyDescent="0.6">
      <c r="A454" s="82" t="str">
        <f>'Fuel adder inputs and calcs'!C451</f>
        <v>Gasoil</v>
      </c>
      <c r="B454" s="82" t="str">
        <f>'Fuel adder inputs and calcs'!D451</f>
        <v>NI</v>
      </c>
      <c r="C454" s="82" t="str">
        <f>'Fuel adder inputs and calcs'!E451&amp;'Fuel adder inputs and calcs'!F451</f>
        <v>2025Q4</v>
      </c>
      <c r="D454" s="82" t="str">
        <f>B454&amp;IF(B454="",""," ")&amp;INDEX('Fixed inputs'!$D$93:$D$97,MATCH(A454,rngFuels,0))</f>
        <v>NI Distillate</v>
      </c>
      <c r="E454" s="59"/>
      <c r="G454" s="86" t="str">
        <f t="shared" si="50"/>
        <v>NI Distillate</v>
      </c>
      <c r="H454" s="86" t="s">
        <v>22</v>
      </c>
      <c r="I454" s="87">
        <f ca="1">INDEX(rngFuelPricesDeterministic,MATCH($C454,'Commodity inputs and calcs'!$N$33:$N$100,0),MATCH($A454,'Commodity inputs and calcs'!$O$32:$S$32,0))+'Fuel adder inputs and calcs'!Q451</f>
        <v>14.911414426139448</v>
      </c>
      <c r="J454" s="87"/>
      <c r="K454" s="86" t="s">
        <v>23</v>
      </c>
      <c r="L454" s="88">
        <v>1</v>
      </c>
      <c r="M454" s="137">
        <f>INDEX('Fixed inputs'!$G$8:$G$75,MATCH(C454,'Fixed inputs'!$D$8:$D$75,0))</f>
        <v>45931</v>
      </c>
      <c r="N454" s="137"/>
      <c r="O454" s="86" t="s">
        <v>24</v>
      </c>
      <c r="P454" s="86" t="s">
        <v>113</v>
      </c>
      <c r="Q454" s="86"/>
      <c r="R454" s="89" t="str">
        <f t="shared" si="51"/>
        <v>2024 Validation</v>
      </c>
    </row>
    <row r="455" spans="1:18" x14ac:dyDescent="0.6">
      <c r="A455" s="82" t="str">
        <f>'Fuel adder inputs and calcs'!C452</f>
        <v>Gasoil</v>
      </c>
      <c r="B455" s="82" t="str">
        <f>'Fuel adder inputs and calcs'!D452</f>
        <v>NI</v>
      </c>
      <c r="C455" s="82" t="str">
        <f>'Fuel adder inputs and calcs'!E452&amp;'Fuel adder inputs and calcs'!F452</f>
        <v>2026Q1</v>
      </c>
      <c r="D455" s="82" t="str">
        <f>B455&amp;IF(B455="",""," ")&amp;INDEX('Fixed inputs'!$D$93:$D$97,MATCH(A455,rngFuels,0))</f>
        <v>NI Distillate</v>
      </c>
      <c r="E455" s="59"/>
      <c r="G455" s="86" t="str">
        <f t="shared" si="50"/>
        <v>NI Distillate</v>
      </c>
      <c r="H455" s="86" t="s">
        <v>22</v>
      </c>
      <c r="I455" s="87">
        <f ca="1">INDEX(rngFuelPricesDeterministic,MATCH($C455,'Commodity inputs and calcs'!$N$33:$N$100,0),MATCH($A455,'Commodity inputs and calcs'!$O$32:$S$32,0))+'Fuel adder inputs and calcs'!Q452</f>
        <v>14.911414426139448</v>
      </c>
      <c r="J455" s="87"/>
      <c r="K455" s="86" t="s">
        <v>23</v>
      </c>
      <c r="L455" s="88">
        <v>1</v>
      </c>
      <c r="M455" s="137">
        <f>INDEX('Fixed inputs'!$G$8:$G$75,MATCH(C455,'Fixed inputs'!$D$8:$D$75,0))</f>
        <v>46023</v>
      </c>
      <c r="N455" s="137"/>
      <c r="O455" s="86" t="s">
        <v>24</v>
      </c>
      <c r="P455" s="86" t="s">
        <v>113</v>
      </c>
      <c r="Q455" s="86"/>
      <c r="R455" s="89" t="str">
        <f t="shared" si="51"/>
        <v>2024 Validation</v>
      </c>
    </row>
    <row r="456" spans="1:18" x14ac:dyDescent="0.6">
      <c r="A456" s="82" t="str">
        <f>'Fuel adder inputs and calcs'!C453</f>
        <v>Gasoil</v>
      </c>
      <c r="B456" s="82" t="str">
        <f>'Fuel adder inputs and calcs'!D453</f>
        <v>NI</v>
      </c>
      <c r="C456" s="82" t="str">
        <f>'Fuel adder inputs and calcs'!E453&amp;'Fuel adder inputs and calcs'!F453</f>
        <v>2026Q2</v>
      </c>
      <c r="D456" s="82" t="str">
        <f>B456&amp;IF(B456="",""," ")&amp;INDEX('Fixed inputs'!$D$93:$D$97,MATCH(A456,rngFuels,0))</f>
        <v>NI Distillate</v>
      </c>
      <c r="E456" s="59"/>
      <c r="G456" s="86" t="str">
        <f t="shared" si="50"/>
        <v>NI Distillate</v>
      </c>
      <c r="H456" s="86" t="s">
        <v>22</v>
      </c>
      <c r="I456" s="87">
        <f ca="1">INDEX(rngFuelPricesDeterministic,MATCH($C456,'Commodity inputs and calcs'!$N$33:$N$100,0),MATCH($A456,'Commodity inputs and calcs'!$O$32:$S$32,0))+'Fuel adder inputs and calcs'!Q453</f>
        <v>14.911414426139448</v>
      </c>
      <c r="J456" s="87"/>
      <c r="K456" s="86" t="s">
        <v>23</v>
      </c>
      <c r="L456" s="88">
        <v>1</v>
      </c>
      <c r="M456" s="137">
        <f>INDEX('Fixed inputs'!$G$8:$G$75,MATCH(C456,'Fixed inputs'!$D$8:$D$75,0))</f>
        <v>46113</v>
      </c>
      <c r="N456" s="137"/>
      <c r="O456" s="86" t="s">
        <v>24</v>
      </c>
      <c r="P456" s="86" t="s">
        <v>113</v>
      </c>
      <c r="Q456" s="86"/>
      <c r="R456" s="89" t="str">
        <f t="shared" si="51"/>
        <v>2024 Validation</v>
      </c>
    </row>
    <row r="457" spans="1:18" x14ac:dyDescent="0.6">
      <c r="A457" s="82" t="str">
        <f>'Fuel adder inputs and calcs'!C454</f>
        <v>Gasoil</v>
      </c>
      <c r="B457" s="82" t="str">
        <f>'Fuel adder inputs and calcs'!D454</f>
        <v>NI</v>
      </c>
      <c r="C457" s="82" t="str">
        <f>'Fuel adder inputs and calcs'!E454&amp;'Fuel adder inputs and calcs'!F454</f>
        <v>2026Q3</v>
      </c>
      <c r="D457" s="82" t="str">
        <f>B457&amp;IF(B457="",""," ")&amp;INDEX('Fixed inputs'!$D$93:$D$97,MATCH(A457,rngFuels,0))</f>
        <v>NI Distillate</v>
      </c>
      <c r="E457" s="59"/>
      <c r="G457" s="86" t="str">
        <f t="shared" si="50"/>
        <v>NI Distillate</v>
      </c>
      <c r="H457" s="86" t="s">
        <v>22</v>
      </c>
      <c r="I457" s="87">
        <f ca="1">INDEX(rngFuelPricesDeterministic,MATCH($C457,'Commodity inputs and calcs'!$N$33:$N$100,0),MATCH($A457,'Commodity inputs and calcs'!$O$32:$S$32,0))+'Fuel adder inputs and calcs'!Q454</f>
        <v>14.911414426139448</v>
      </c>
      <c r="J457" s="87"/>
      <c r="K457" s="86" t="s">
        <v>23</v>
      </c>
      <c r="L457" s="88">
        <v>1</v>
      </c>
      <c r="M457" s="137">
        <f>INDEX('Fixed inputs'!$G$8:$G$75,MATCH(C457,'Fixed inputs'!$D$8:$D$75,0))</f>
        <v>46204</v>
      </c>
      <c r="N457" s="137"/>
      <c r="O457" s="86" t="s">
        <v>24</v>
      </c>
      <c r="P457" s="86" t="s">
        <v>113</v>
      </c>
      <c r="Q457" s="86"/>
      <c r="R457" s="89" t="str">
        <f t="shared" si="51"/>
        <v>2024 Validation</v>
      </c>
    </row>
    <row r="458" spans="1:18" x14ac:dyDescent="0.6">
      <c r="A458" s="82" t="str">
        <f>'Fuel adder inputs and calcs'!C455</f>
        <v>Gasoil</v>
      </c>
      <c r="B458" s="82" t="str">
        <f>'Fuel adder inputs and calcs'!D455</f>
        <v>NI</v>
      </c>
      <c r="C458" s="82" t="str">
        <f>'Fuel adder inputs and calcs'!E455&amp;'Fuel adder inputs and calcs'!F455</f>
        <v>2026Q4</v>
      </c>
      <c r="D458" s="82" t="str">
        <f>B458&amp;IF(B458="",""," ")&amp;INDEX('Fixed inputs'!$D$93:$D$97,MATCH(A458,rngFuels,0))</f>
        <v>NI Distillate</v>
      </c>
      <c r="E458" s="59"/>
      <c r="G458" s="86" t="str">
        <f t="shared" si="50"/>
        <v>NI Distillate</v>
      </c>
      <c r="H458" s="86" t="s">
        <v>22</v>
      </c>
      <c r="I458" s="87">
        <f ca="1">INDEX(rngFuelPricesDeterministic,MATCH($C458,'Commodity inputs and calcs'!$N$33:$N$100,0),MATCH($A458,'Commodity inputs and calcs'!$O$32:$S$32,0))+'Fuel adder inputs and calcs'!Q455</f>
        <v>14.911414426139448</v>
      </c>
      <c r="J458" s="87"/>
      <c r="K458" s="86" t="s">
        <v>23</v>
      </c>
      <c r="L458" s="88">
        <v>1</v>
      </c>
      <c r="M458" s="137">
        <f>INDEX('Fixed inputs'!$G$8:$G$75,MATCH(C458,'Fixed inputs'!$D$8:$D$75,0))</f>
        <v>46296</v>
      </c>
      <c r="N458" s="137"/>
      <c r="O458" s="86" t="s">
        <v>24</v>
      </c>
      <c r="P458" s="86" t="s">
        <v>113</v>
      </c>
      <c r="Q458" s="86"/>
      <c r="R458" s="89" t="str">
        <f t="shared" si="51"/>
        <v>2024 Validation</v>
      </c>
    </row>
    <row r="459" spans="1:18" x14ac:dyDescent="0.6">
      <c r="A459" s="82" t="str">
        <f>'Fuel adder inputs and calcs'!C456</f>
        <v>Gasoil</v>
      </c>
      <c r="B459" s="82" t="str">
        <f>'Fuel adder inputs and calcs'!D456</f>
        <v>NI</v>
      </c>
      <c r="C459" s="82" t="str">
        <f>'Fuel adder inputs and calcs'!E456&amp;'Fuel adder inputs and calcs'!F456</f>
        <v>2027Q1</v>
      </c>
      <c r="D459" s="82" t="str">
        <f>B459&amp;IF(B459="",""," ")&amp;INDEX('Fixed inputs'!$D$93:$D$97,MATCH(A459,rngFuels,0))</f>
        <v>NI Distillate</v>
      </c>
      <c r="E459" s="59"/>
      <c r="G459" s="86" t="str">
        <f t="shared" si="50"/>
        <v>NI Distillate</v>
      </c>
      <c r="H459" s="86" t="s">
        <v>22</v>
      </c>
      <c r="I459" s="87">
        <f ca="1">INDEX(rngFuelPricesDeterministic,MATCH($C459,'Commodity inputs and calcs'!$N$33:$N$100,0),MATCH($A459,'Commodity inputs and calcs'!$O$32:$S$32,0))+'Fuel adder inputs and calcs'!Q456</f>
        <v>14.911414426139448</v>
      </c>
      <c r="J459" s="87"/>
      <c r="K459" s="86" t="s">
        <v>23</v>
      </c>
      <c r="L459" s="88">
        <v>1</v>
      </c>
      <c r="M459" s="137">
        <f>INDEX('Fixed inputs'!$G$8:$G$75,MATCH(C459,'Fixed inputs'!$D$8:$D$75,0))</f>
        <v>46388</v>
      </c>
      <c r="N459" s="137"/>
      <c r="O459" s="86" t="s">
        <v>24</v>
      </c>
      <c r="P459" s="86" t="s">
        <v>113</v>
      </c>
      <c r="Q459" s="86"/>
      <c r="R459" s="89" t="str">
        <f t="shared" si="51"/>
        <v>2024 Validation</v>
      </c>
    </row>
    <row r="460" spans="1:18" x14ac:dyDescent="0.6">
      <c r="A460" s="82" t="str">
        <f>'Fuel adder inputs and calcs'!C457</f>
        <v>Gasoil</v>
      </c>
      <c r="B460" s="82" t="str">
        <f>'Fuel adder inputs and calcs'!D457</f>
        <v>NI</v>
      </c>
      <c r="C460" s="82" t="str">
        <f>'Fuel adder inputs and calcs'!E457&amp;'Fuel adder inputs and calcs'!F457</f>
        <v>2027Q2</v>
      </c>
      <c r="D460" s="82" t="str">
        <f>B460&amp;IF(B460="",""," ")&amp;INDEX('Fixed inputs'!$D$93:$D$97,MATCH(A460,rngFuels,0))</f>
        <v>NI Distillate</v>
      </c>
      <c r="E460" s="59"/>
      <c r="G460" s="86" t="str">
        <f t="shared" si="50"/>
        <v>NI Distillate</v>
      </c>
      <c r="H460" s="86" t="s">
        <v>22</v>
      </c>
      <c r="I460" s="87">
        <f ca="1">INDEX(rngFuelPricesDeterministic,MATCH($C460,'Commodity inputs and calcs'!$N$33:$N$100,0),MATCH($A460,'Commodity inputs and calcs'!$O$32:$S$32,0))+'Fuel adder inputs and calcs'!Q457</f>
        <v>14.911414426139448</v>
      </c>
      <c r="J460" s="87"/>
      <c r="K460" s="86" t="s">
        <v>23</v>
      </c>
      <c r="L460" s="88">
        <v>1</v>
      </c>
      <c r="M460" s="137">
        <f>INDEX('Fixed inputs'!$G$8:$G$75,MATCH(C460,'Fixed inputs'!$D$8:$D$75,0))</f>
        <v>46478</v>
      </c>
      <c r="N460" s="137"/>
      <c r="O460" s="86" t="s">
        <v>24</v>
      </c>
      <c r="P460" s="86" t="s">
        <v>113</v>
      </c>
      <c r="Q460" s="86"/>
      <c r="R460" s="89" t="str">
        <f t="shared" si="51"/>
        <v>2024 Validation</v>
      </c>
    </row>
    <row r="461" spans="1:18" x14ac:dyDescent="0.6">
      <c r="A461" s="82" t="str">
        <f>'Fuel adder inputs and calcs'!C458</f>
        <v>Gasoil</v>
      </c>
      <c r="B461" s="82" t="str">
        <f>'Fuel adder inputs and calcs'!D458</f>
        <v>NI</v>
      </c>
      <c r="C461" s="82" t="str">
        <f>'Fuel adder inputs and calcs'!E458&amp;'Fuel adder inputs and calcs'!F458</f>
        <v>2027Q3</v>
      </c>
      <c r="D461" s="82" t="str">
        <f>B461&amp;IF(B461="",""," ")&amp;INDEX('Fixed inputs'!$D$93:$D$97,MATCH(A461,rngFuels,0))</f>
        <v>NI Distillate</v>
      </c>
      <c r="E461" s="59"/>
      <c r="G461" s="86" t="str">
        <f t="shared" si="50"/>
        <v>NI Distillate</v>
      </c>
      <c r="H461" s="86" t="s">
        <v>22</v>
      </c>
      <c r="I461" s="87">
        <f ca="1">INDEX(rngFuelPricesDeterministic,MATCH($C461,'Commodity inputs and calcs'!$N$33:$N$100,0),MATCH($A461,'Commodity inputs and calcs'!$O$32:$S$32,0))+'Fuel adder inputs and calcs'!Q458</f>
        <v>14.911414426139448</v>
      </c>
      <c r="J461" s="87"/>
      <c r="K461" s="86" t="s">
        <v>23</v>
      </c>
      <c r="L461" s="88">
        <v>1</v>
      </c>
      <c r="M461" s="137">
        <f>INDEX('Fixed inputs'!$G$8:$G$75,MATCH(C461,'Fixed inputs'!$D$8:$D$75,0))</f>
        <v>46569</v>
      </c>
      <c r="N461" s="137"/>
      <c r="O461" s="86" t="s">
        <v>24</v>
      </c>
      <c r="P461" s="86" t="s">
        <v>113</v>
      </c>
      <c r="Q461" s="86"/>
      <c r="R461" s="89" t="str">
        <f t="shared" si="51"/>
        <v>2024 Validation</v>
      </c>
    </row>
    <row r="462" spans="1:18" x14ac:dyDescent="0.6">
      <c r="A462" s="82" t="str">
        <f>'Fuel adder inputs and calcs'!C459</f>
        <v>Gasoil</v>
      </c>
      <c r="B462" s="82" t="str">
        <f>'Fuel adder inputs and calcs'!D459</f>
        <v>NI</v>
      </c>
      <c r="C462" s="82" t="str">
        <f>'Fuel adder inputs and calcs'!E459&amp;'Fuel adder inputs and calcs'!F459</f>
        <v>2027Q4</v>
      </c>
      <c r="D462" s="82" t="str">
        <f>B462&amp;IF(B462="",""," ")&amp;INDEX('Fixed inputs'!$D$93:$D$97,MATCH(A462,rngFuels,0))</f>
        <v>NI Distillate</v>
      </c>
      <c r="E462" s="59"/>
      <c r="G462" s="86" t="str">
        <f t="shared" si="50"/>
        <v>NI Distillate</v>
      </c>
      <c r="H462" s="86" t="s">
        <v>22</v>
      </c>
      <c r="I462" s="87">
        <f ca="1">INDEX(rngFuelPricesDeterministic,MATCH($C462,'Commodity inputs and calcs'!$N$33:$N$100,0),MATCH($A462,'Commodity inputs and calcs'!$O$32:$S$32,0))+'Fuel adder inputs and calcs'!Q459</f>
        <v>14.911414426139448</v>
      </c>
      <c r="J462" s="87"/>
      <c r="K462" s="86" t="s">
        <v>23</v>
      </c>
      <c r="L462" s="88">
        <v>1</v>
      </c>
      <c r="M462" s="137">
        <f>INDEX('Fixed inputs'!$G$8:$G$75,MATCH(C462,'Fixed inputs'!$D$8:$D$75,0))</f>
        <v>46661</v>
      </c>
      <c r="N462" s="137"/>
      <c r="O462" s="86" t="s">
        <v>24</v>
      </c>
      <c r="P462" s="86" t="s">
        <v>113</v>
      </c>
      <c r="Q462" s="86"/>
      <c r="R462" s="89" t="str">
        <f t="shared" si="51"/>
        <v>2024 Validation</v>
      </c>
    </row>
    <row r="463" spans="1:18" x14ac:dyDescent="0.6">
      <c r="A463" s="82" t="str">
        <f>'Fuel adder inputs and calcs'!C460</f>
        <v>Gasoil</v>
      </c>
      <c r="B463" s="82" t="str">
        <f>'Fuel adder inputs and calcs'!D460</f>
        <v>NI</v>
      </c>
      <c r="C463" s="82" t="str">
        <f>'Fuel adder inputs and calcs'!E460&amp;'Fuel adder inputs and calcs'!F460</f>
        <v>2028Q1</v>
      </c>
      <c r="D463" s="82" t="str">
        <f>B463&amp;IF(B463="",""," ")&amp;INDEX('Fixed inputs'!$D$93:$D$97,MATCH(A463,rngFuels,0))</f>
        <v>NI Distillate</v>
      </c>
      <c r="E463" s="59"/>
      <c r="G463" s="86" t="str">
        <f t="shared" si="50"/>
        <v>NI Distillate</v>
      </c>
      <c r="H463" s="86" t="s">
        <v>22</v>
      </c>
      <c r="I463" s="87">
        <f ca="1">INDEX(rngFuelPricesDeterministic,MATCH($C463,'Commodity inputs and calcs'!$N$33:$N$100,0),MATCH($A463,'Commodity inputs and calcs'!$O$32:$S$32,0))+'Fuel adder inputs and calcs'!Q460</f>
        <v>14.911414426139448</v>
      </c>
      <c r="J463" s="87"/>
      <c r="K463" s="86" t="s">
        <v>23</v>
      </c>
      <c r="L463" s="88">
        <v>1</v>
      </c>
      <c r="M463" s="137">
        <f>INDEX('Fixed inputs'!$G$8:$G$75,MATCH(C463,'Fixed inputs'!$D$8:$D$75,0))</f>
        <v>46753</v>
      </c>
      <c r="N463" s="137"/>
      <c r="O463" s="86" t="s">
        <v>24</v>
      </c>
      <c r="P463" s="86" t="s">
        <v>113</v>
      </c>
      <c r="Q463" s="86"/>
      <c r="R463" s="89" t="str">
        <f t="shared" si="51"/>
        <v>2024 Validation</v>
      </c>
    </row>
    <row r="464" spans="1:18" x14ac:dyDescent="0.6">
      <c r="A464" s="82" t="str">
        <f>'Fuel adder inputs and calcs'!C461</f>
        <v>Gasoil</v>
      </c>
      <c r="B464" s="82" t="str">
        <f>'Fuel adder inputs and calcs'!D461</f>
        <v>NI</v>
      </c>
      <c r="C464" s="82" t="str">
        <f>'Fuel adder inputs and calcs'!E461&amp;'Fuel adder inputs and calcs'!F461</f>
        <v>2028Q2</v>
      </c>
      <c r="D464" s="82" t="str">
        <f>B464&amp;IF(B464="",""," ")&amp;INDEX('Fixed inputs'!$D$93:$D$97,MATCH(A464,rngFuels,0))</f>
        <v>NI Distillate</v>
      </c>
      <c r="E464" s="59"/>
      <c r="G464" s="86" t="str">
        <f t="shared" si="50"/>
        <v>NI Distillate</v>
      </c>
      <c r="H464" s="86" t="s">
        <v>22</v>
      </c>
      <c r="I464" s="87">
        <f ca="1">INDEX(rngFuelPricesDeterministic,MATCH($C464,'Commodity inputs and calcs'!$N$33:$N$100,0),MATCH($A464,'Commodity inputs and calcs'!$O$32:$S$32,0))+'Fuel adder inputs and calcs'!Q461</f>
        <v>14.911414426139448</v>
      </c>
      <c r="J464" s="87"/>
      <c r="K464" s="86" t="s">
        <v>23</v>
      </c>
      <c r="L464" s="88">
        <v>1</v>
      </c>
      <c r="M464" s="137">
        <f>INDEX('Fixed inputs'!$G$8:$G$75,MATCH(C464,'Fixed inputs'!$D$8:$D$75,0))</f>
        <v>46844</v>
      </c>
      <c r="N464" s="137"/>
      <c r="O464" s="86" t="s">
        <v>24</v>
      </c>
      <c r="P464" s="86" t="s">
        <v>113</v>
      </c>
      <c r="Q464" s="86"/>
      <c r="R464" s="89" t="str">
        <f t="shared" si="51"/>
        <v>2024 Validation</v>
      </c>
    </row>
    <row r="465" spans="1:18" x14ac:dyDescent="0.6">
      <c r="A465" s="82" t="str">
        <f>'Fuel adder inputs and calcs'!C462</f>
        <v>Gasoil</v>
      </c>
      <c r="B465" s="82" t="str">
        <f>'Fuel adder inputs and calcs'!D462</f>
        <v>NI</v>
      </c>
      <c r="C465" s="82" t="str">
        <f>'Fuel adder inputs and calcs'!E462&amp;'Fuel adder inputs and calcs'!F462</f>
        <v>2028Q3</v>
      </c>
      <c r="D465" s="82" t="str">
        <f>B465&amp;IF(B465="",""," ")&amp;INDEX('Fixed inputs'!$D$93:$D$97,MATCH(A465,rngFuels,0))</f>
        <v>NI Distillate</v>
      </c>
      <c r="E465" s="59"/>
      <c r="G465" s="86" t="str">
        <f t="shared" si="50"/>
        <v>NI Distillate</v>
      </c>
      <c r="H465" s="86" t="s">
        <v>22</v>
      </c>
      <c r="I465" s="87">
        <f ca="1">INDEX(rngFuelPricesDeterministic,MATCH($C465,'Commodity inputs and calcs'!$N$33:$N$100,0),MATCH($A465,'Commodity inputs and calcs'!$O$32:$S$32,0))+'Fuel adder inputs and calcs'!Q462</f>
        <v>14.911414426139448</v>
      </c>
      <c r="J465" s="87"/>
      <c r="K465" s="86" t="s">
        <v>23</v>
      </c>
      <c r="L465" s="88">
        <v>1</v>
      </c>
      <c r="M465" s="137">
        <f>INDEX('Fixed inputs'!$G$8:$G$75,MATCH(C465,'Fixed inputs'!$D$8:$D$75,0))</f>
        <v>46935</v>
      </c>
      <c r="N465" s="137"/>
      <c r="O465" s="86" t="s">
        <v>24</v>
      </c>
      <c r="P465" s="86" t="s">
        <v>113</v>
      </c>
      <c r="Q465" s="86"/>
      <c r="R465" s="89" t="str">
        <f t="shared" si="51"/>
        <v>2024 Validation</v>
      </c>
    </row>
    <row r="466" spans="1:18" x14ac:dyDescent="0.6">
      <c r="A466" s="82" t="str">
        <f>'Fuel adder inputs and calcs'!C463</f>
        <v>Gasoil</v>
      </c>
      <c r="B466" s="82" t="str">
        <f>'Fuel adder inputs and calcs'!D463</f>
        <v>NI</v>
      </c>
      <c r="C466" s="82" t="str">
        <f>'Fuel adder inputs and calcs'!E463&amp;'Fuel adder inputs and calcs'!F463</f>
        <v>2028Q4</v>
      </c>
      <c r="D466" s="82" t="str">
        <f>B466&amp;IF(B466="",""," ")&amp;INDEX('Fixed inputs'!$D$93:$D$97,MATCH(A466,rngFuels,0))</f>
        <v>NI Distillate</v>
      </c>
      <c r="E466" s="59"/>
      <c r="G466" s="86" t="str">
        <f t="shared" si="50"/>
        <v>NI Distillate</v>
      </c>
      <c r="H466" s="86" t="s">
        <v>22</v>
      </c>
      <c r="I466" s="87">
        <f ca="1">INDEX(rngFuelPricesDeterministic,MATCH($C466,'Commodity inputs and calcs'!$N$33:$N$100,0),MATCH($A466,'Commodity inputs and calcs'!$O$32:$S$32,0))+'Fuel adder inputs and calcs'!Q463</f>
        <v>14.911414426139448</v>
      </c>
      <c r="J466" s="87"/>
      <c r="K466" s="86" t="s">
        <v>23</v>
      </c>
      <c r="L466" s="88">
        <v>1</v>
      </c>
      <c r="M466" s="137">
        <f>INDEX('Fixed inputs'!$G$8:$G$75,MATCH(C466,'Fixed inputs'!$D$8:$D$75,0))</f>
        <v>47027</v>
      </c>
      <c r="N466" s="137"/>
      <c r="O466" s="86" t="s">
        <v>24</v>
      </c>
      <c r="P466" s="86" t="s">
        <v>113</v>
      </c>
      <c r="Q466" s="86"/>
      <c r="R466" s="89" t="str">
        <f t="shared" si="51"/>
        <v>2024 Validation</v>
      </c>
    </row>
    <row r="467" spans="1:18" x14ac:dyDescent="0.6">
      <c r="A467" s="82" t="str">
        <f>'Fuel adder inputs and calcs'!C464</f>
        <v>Gasoil</v>
      </c>
      <c r="B467" s="82" t="str">
        <f>'Fuel adder inputs and calcs'!D464</f>
        <v>NI</v>
      </c>
      <c r="C467" s="82" t="str">
        <f>'Fuel adder inputs and calcs'!E464&amp;'Fuel adder inputs and calcs'!F464</f>
        <v>2029Q1</v>
      </c>
      <c r="D467" s="82" t="str">
        <f>B467&amp;IF(B467="",""," ")&amp;INDEX('Fixed inputs'!$D$93:$D$97,MATCH(A467,rngFuels,0))</f>
        <v>NI Distillate</v>
      </c>
      <c r="E467" s="59"/>
      <c r="G467" s="86" t="str">
        <f t="shared" si="50"/>
        <v>NI Distillate</v>
      </c>
      <c r="H467" s="86" t="s">
        <v>22</v>
      </c>
      <c r="I467" s="87">
        <f ca="1">INDEX(rngFuelPricesDeterministic,MATCH($C467,'Commodity inputs and calcs'!$N$33:$N$100,0),MATCH($A467,'Commodity inputs and calcs'!$O$32:$S$32,0))+'Fuel adder inputs and calcs'!Q464</f>
        <v>14.911414426139448</v>
      </c>
      <c r="J467" s="87"/>
      <c r="K467" s="86" t="s">
        <v>23</v>
      </c>
      <c r="L467" s="88">
        <v>1</v>
      </c>
      <c r="M467" s="137">
        <f>INDEX('Fixed inputs'!$G$8:$G$75,MATCH(C467,'Fixed inputs'!$D$8:$D$75,0))</f>
        <v>47119</v>
      </c>
      <c r="N467" s="137"/>
      <c r="O467" s="86" t="s">
        <v>24</v>
      </c>
      <c r="P467" s="86" t="s">
        <v>113</v>
      </c>
      <c r="Q467" s="86"/>
      <c r="R467" s="89" t="str">
        <f t="shared" si="51"/>
        <v>2024 Validation</v>
      </c>
    </row>
    <row r="468" spans="1:18" x14ac:dyDescent="0.6">
      <c r="A468" s="82" t="str">
        <f>'Fuel adder inputs and calcs'!C465</f>
        <v>Gasoil</v>
      </c>
      <c r="B468" s="82" t="str">
        <f>'Fuel adder inputs and calcs'!D465</f>
        <v>NI</v>
      </c>
      <c r="C468" s="82" t="str">
        <f>'Fuel adder inputs and calcs'!E465&amp;'Fuel adder inputs and calcs'!F465</f>
        <v>2029Q2</v>
      </c>
      <c r="D468" s="82" t="str">
        <f>B468&amp;IF(B468="",""," ")&amp;INDEX('Fixed inputs'!$D$93:$D$97,MATCH(A468,rngFuels,0))</f>
        <v>NI Distillate</v>
      </c>
      <c r="E468" s="59"/>
      <c r="G468" s="86" t="str">
        <f t="shared" si="50"/>
        <v>NI Distillate</v>
      </c>
      <c r="H468" s="86" t="s">
        <v>22</v>
      </c>
      <c r="I468" s="87">
        <f ca="1">INDEX(rngFuelPricesDeterministic,MATCH($C468,'Commodity inputs and calcs'!$N$33:$N$100,0),MATCH($A468,'Commodity inputs and calcs'!$O$32:$S$32,0))+'Fuel adder inputs and calcs'!Q465</f>
        <v>14.911414426139448</v>
      </c>
      <c r="J468" s="87"/>
      <c r="K468" s="86" t="s">
        <v>23</v>
      </c>
      <c r="L468" s="88">
        <v>1</v>
      </c>
      <c r="M468" s="137">
        <f>INDEX('Fixed inputs'!$G$8:$G$75,MATCH(C468,'Fixed inputs'!$D$8:$D$75,0))</f>
        <v>47209</v>
      </c>
      <c r="N468" s="137"/>
      <c r="O468" s="86" t="s">
        <v>24</v>
      </c>
      <c r="P468" s="86" t="s">
        <v>113</v>
      </c>
      <c r="Q468" s="86"/>
      <c r="R468" s="89" t="str">
        <f t="shared" si="51"/>
        <v>2024 Validation</v>
      </c>
    </row>
    <row r="469" spans="1:18" x14ac:dyDescent="0.6">
      <c r="A469" s="82" t="str">
        <f>'Fuel adder inputs and calcs'!C466</f>
        <v>Gasoil</v>
      </c>
      <c r="B469" s="82" t="str">
        <f>'Fuel adder inputs and calcs'!D466</f>
        <v>NI</v>
      </c>
      <c r="C469" s="82" t="str">
        <f>'Fuel adder inputs and calcs'!E466&amp;'Fuel adder inputs and calcs'!F466</f>
        <v>2029Q3</v>
      </c>
      <c r="D469" s="82" t="str">
        <f>B469&amp;IF(B469="",""," ")&amp;INDEX('Fixed inputs'!$D$93:$D$97,MATCH(A469,rngFuels,0))</f>
        <v>NI Distillate</v>
      </c>
      <c r="E469" s="59"/>
      <c r="G469" s="86" t="str">
        <f t="shared" si="50"/>
        <v>NI Distillate</v>
      </c>
      <c r="H469" s="86" t="s">
        <v>22</v>
      </c>
      <c r="I469" s="87">
        <f ca="1">INDEX(rngFuelPricesDeterministic,MATCH($C469,'Commodity inputs and calcs'!$N$33:$N$100,0),MATCH($A469,'Commodity inputs and calcs'!$O$32:$S$32,0))+'Fuel adder inputs and calcs'!Q466</f>
        <v>14.911414426139448</v>
      </c>
      <c r="J469" s="87"/>
      <c r="K469" s="86" t="s">
        <v>23</v>
      </c>
      <c r="L469" s="88">
        <v>1</v>
      </c>
      <c r="M469" s="137">
        <f>INDEX('Fixed inputs'!$G$8:$G$75,MATCH(C469,'Fixed inputs'!$D$8:$D$75,0))</f>
        <v>47300</v>
      </c>
      <c r="N469" s="137"/>
      <c r="O469" s="86" t="s">
        <v>24</v>
      </c>
      <c r="P469" s="86" t="s">
        <v>113</v>
      </c>
      <c r="Q469" s="86"/>
      <c r="R469" s="89" t="str">
        <f t="shared" si="51"/>
        <v>2024 Validation</v>
      </c>
    </row>
    <row r="470" spans="1:18" x14ac:dyDescent="0.6">
      <c r="A470" s="82" t="str">
        <f>'Fuel adder inputs and calcs'!C467</f>
        <v>Gasoil</v>
      </c>
      <c r="B470" s="82" t="str">
        <f>'Fuel adder inputs and calcs'!D467</f>
        <v>NI</v>
      </c>
      <c r="C470" s="82" t="str">
        <f>'Fuel adder inputs and calcs'!E467&amp;'Fuel adder inputs and calcs'!F467</f>
        <v>2029Q4</v>
      </c>
      <c r="D470" s="82" t="str">
        <f>B470&amp;IF(B470="",""," ")&amp;INDEX('Fixed inputs'!$D$93:$D$97,MATCH(A470,rngFuels,0))</f>
        <v>NI Distillate</v>
      </c>
      <c r="E470" s="59"/>
      <c r="G470" s="86" t="str">
        <f t="shared" ref="G470:G482" si="52">D470</f>
        <v>NI Distillate</v>
      </c>
      <c r="H470" s="86" t="s">
        <v>22</v>
      </c>
      <c r="I470" s="87">
        <f ca="1">INDEX(rngFuelPricesDeterministic,MATCH($C470,'Commodity inputs and calcs'!$N$33:$N$100,0),MATCH($A470,'Commodity inputs and calcs'!$O$32:$S$32,0))+'Fuel adder inputs and calcs'!Q467</f>
        <v>14.911414426139448</v>
      </c>
      <c r="J470" s="87"/>
      <c r="K470" s="86" t="s">
        <v>23</v>
      </c>
      <c r="L470" s="88">
        <v>1</v>
      </c>
      <c r="M470" s="137">
        <f>INDEX('Fixed inputs'!$G$8:$G$75,MATCH(C470,'Fixed inputs'!$D$8:$D$75,0))</f>
        <v>47392</v>
      </c>
      <c r="N470" s="137"/>
      <c r="O470" s="86" t="s">
        <v>24</v>
      </c>
      <c r="P470" s="86" t="s">
        <v>113</v>
      </c>
      <c r="Q470" s="86"/>
      <c r="R470" s="89" t="str">
        <f t="shared" si="51"/>
        <v>2024 Validation</v>
      </c>
    </row>
    <row r="471" spans="1:18" x14ac:dyDescent="0.6">
      <c r="A471" s="82" t="str">
        <f>'Fuel adder inputs and calcs'!C468</f>
        <v>Gasoil</v>
      </c>
      <c r="B471" s="82" t="str">
        <f>'Fuel adder inputs and calcs'!D468</f>
        <v>NI</v>
      </c>
      <c r="C471" s="82" t="str">
        <f>'Fuel adder inputs and calcs'!E468&amp;'Fuel adder inputs and calcs'!F468</f>
        <v>2030Q1</v>
      </c>
      <c r="D471" s="82" t="str">
        <f>B471&amp;IF(B471="",""," ")&amp;INDEX('Fixed inputs'!$D$93:$D$97,MATCH(A471,rngFuels,0))</f>
        <v>NI Distillate</v>
      </c>
      <c r="E471" s="59"/>
      <c r="G471" s="86" t="str">
        <f t="shared" si="52"/>
        <v>NI Distillate</v>
      </c>
      <c r="H471" s="86" t="s">
        <v>22</v>
      </c>
      <c r="I471" s="87">
        <f ca="1">INDEX(rngFuelPricesDeterministic,MATCH($C471,'Commodity inputs and calcs'!$N$33:$N$100,0),MATCH($A471,'Commodity inputs and calcs'!$O$32:$S$32,0))+'Fuel adder inputs and calcs'!Q468</f>
        <v>14.911414426139448</v>
      </c>
      <c r="J471" s="87"/>
      <c r="K471" s="86" t="s">
        <v>23</v>
      </c>
      <c r="L471" s="88">
        <v>1</v>
      </c>
      <c r="M471" s="137">
        <f>INDEX('Fixed inputs'!$G$8:$G$75,MATCH(C471,'Fixed inputs'!$D$8:$D$75,0))</f>
        <v>47484</v>
      </c>
      <c r="N471" s="137"/>
      <c r="O471" s="86" t="s">
        <v>24</v>
      </c>
      <c r="P471" s="86" t="s">
        <v>113</v>
      </c>
      <c r="Q471" s="86"/>
      <c r="R471" s="89" t="str">
        <f t="shared" si="51"/>
        <v>2024 Validation</v>
      </c>
    </row>
    <row r="472" spans="1:18" x14ac:dyDescent="0.6">
      <c r="A472" s="82" t="str">
        <f>'Fuel adder inputs and calcs'!C469</f>
        <v>Gasoil</v>
      </c>
      <c r="B472" s="82" t="str">
        <f>'Fuel adder inputs and calcs'!D469</f>
        <v>NI</v>
      </c>
      <c r="C472" s="82" t="str">
        <f>'Fuel adder inputs and calcs'!E469&amp;'Fuel adder inputs and calcs'!F469</f>
        <v>2030Q2</v>
      </c>
      <c r="D472" s="82" t="str">
        <f>B472&amp;IF(B472="",""," ")&amp;INDEX('Fixed inputs'!$D$93:$D$97,MATCH(A472,rngFuels,0))</f>
        <v>NI Distillate</v>
      </c>
      <c r="E472" s="59"/>
      <c r="G472" s="86" t="str">
        <f t="shared" si="52"/>
        <v>NI Distillate</v>
      </c>
      <c r="H472" s="86" t="s">
        <v>22</v>
      </c>
      <c r="I472" s="87">
        <f ca="1">INDEX(rngFuelPricesDeterministic,MATCH($C472,'Commodity inputs and calcs'!$N$33:$N$100,0),MATCH($A472,'Commodity inputs and calcs'!$O$32:$S$32,0))+'Fuel adder inputs and calcs'!Q469</f>
        <v>14.911414426139448</v>
      </c>
      <c r="J472" s="87"/>
      <c r="K472" s="86" t="s">
        <v>23</v>
      </c>
      <c r="L472" s="88">
        <v>1</v>
      </c>
      <c r="M472" s="137">
        <f>INDEX('Fixed inputs'!$G$8:$G$75,MATCH(C472,'Fixed inputs'!$D$8:$D$75,0))</f>
        <v>47574</v>
      </c>
      <c r="N472" s="137"/>
      <c r="O472" s="86" t="s">
        <v>24</v>
      </c>
      <c r="P472" s="86" t="s">
        <v>113</v>
      </c>
      <c r="Q472" s="86"/>
      <c r="R472" s="89" t="str">
        <f t="shared" si="51"/>
        <v>2024 Validation</v>
      </c>
    </row>
    <row r="473" spans="1:18" x14ac:dyDescent="0.6">
      <c r="A473" s="82" t="str">
        <f>'Fuel adder inputs and calcs'!C470</f>
        <v>Gasoil</v>
      </c>
      <c r="B473" s="82" t="str">
        <f>'Fuel adder inputs and calcs'!D470</f>
        <v>NI</v>
      </c>
      <c r="C473" s="82" t="str">
        <f>'Fuel adder inputs and calcs'!E470&amp;'Fuel adder inputs and calcs'!F470</f>
        <v>2030Q3</v>
      </c>
      <c r="D473" s="82" t="str">
        <f>B473&amp;IF(B473="",""," ")&amp;INDEX('Fixed inputs'!$D$93:$D$97,MATCH(A473,rngFuels,0))</f>
        <v>NI Distillate</v>
      </c>
      <c r="E473" s="59"/>
      <c r="G473" s="86" t="str">
        <f t="shared" si="52"/>
        <v>NI Distillate</v>
      </c>
      <c r="H473" s="86" t="s">
        <v>22</v>
      </c>
      <c r="I473" s="87">
        <f ca="1">INDEX(rngFuelPricesDeterministic,MATCH($C473,'Commodity inputs and calcs'!$N$33:$N$100,0),MATCH($A473,'Commodity inputs and calcs'!$O$32:$S$32,0))+'Fuel adder inputs and calcs'!Q470</f>
        <v>14.911414426139448</v>
      </c>
      <c r="J473" s="87"/>
      <c r="K473" s="86" t="s">
        <v>23</v>
      </c>
      <c r="L473" s="88">
        <v>1</v>
      </c>
      <c r="M473" s="137">
        <f>INDEX('Fixed inputs'!$G$8:$G$75,MATCH(C473,'Fixed inputs'!$D$8:$D$75,0))</f>
        <v>47665</v>
      </c>
      <c r="N473" s="137"/>
      <c r="O473" s="86" t="s">
        <v>24</v>
      </c>
      <c r="P473" s="86" t="s">
        <v>113</v>
      </c>
      <c r="Q473" s="86"/>
      <c r="R473" s="89" t="str">
        <f t="shared" si="51"/>
        <v>2024 Validation</v>
      </c>
    </row>
    <row r="474" spans="1:18" x14ac:dyDescent="0.6">
      <c r="A474" s="82" t="str">
        <f>'Fuel adder inputs and calcs'!C471</f>
        <v>Gasoil</v>
      </c>
      <c r="B474" s="82" t="str">
        <f>'Fuel adder inputs and calcs'!D471</f>
        <v>NI</v>
      </c>
      <c r="C474" s="82" t="str">
        <f>'Fuel adder inputs and calcs'!E471&amp;'Fuel adder inputs and calcs'!F471</f>
        <v>2030Q4</v>
      </c>
      <c r="D474" s="82" t="str">
        <f>B474&amp;IF(B474="",""," ")&amp;INDEX('Fixed inputs'!$D$93:$D$97,MATCH(A474,rngFuels,0))</f>
        <v>NI Distillate</v>
      </c>
      <c r="E474" s="59"/>
      <c r="G474" s="86" t="str">
        <f t="shared" si="52"/>
        <v>NI Distillate</v>
      </c>
      <c r="H474" s="86" t="s">
        <v>22</v>
      </c>
      <c r="I474" s="87">
        <f ca="1">INDEX(rngFuelPricesDeterministic,MATCH($C474,'Commodity inputs and calcs'!$N$33:$N$100,0),MATCH($A474,'Commodity inputs and calcs'!$O$32:$S$32,0))+'Fuel adder inputs and calcs'!Q471</f>
        <v>14.911414426139448</v>
      </c>
      <c r="J474" s="87"/>
      <c r="K474" s="86" t="s">
        <v>23</v>
      </c>
      <c r="L474" s="88">
        <v>1</v>
      </c>
      <c r="M474" s="137">
        <f>INDEX('Fixed inputs'!$G$8:$G$75,MATCH(C474,'Fixed inputs'!$D$8:$D$75,0))</f>
        <v>47757</v>
      </c>
      <c r="N474" s="137"/>
      <c r="O474" s="86" t="s">
        <v>24</v>
      </c>
      <c r="P474" s="86" t="s">
        <v>113</v>
      </c>
      <c r="Q474" s="86"/>
      <c r="R474" s="89" t="str">
        <f t="shared" si="51"/>
        <v>2024 Validation</v>
      </c>
    </row>
    <row r="475" spans="1:18" x14ac:dyDescent="0.6">
      <c r="A475" s="82" t="str">
        <f>'Fuel adder inputs and calcs'!C472</f>
        <v>Gasoil</v>
      </c>
      <c r="B475" s="82" t="str">
        <f>'Fuel adder inputs and calcs'!D472</f>
        <v>NI</v>
      </c>
      <c r="C475" s="82" t="str">
        <f>'Fuel adder inputs and calcs'!E472&amp;'Fuel adder inputs and calcs'!F472</f>
        <v>2031Q1</v>
      </c>
      <c r="D475" s="82" t="str">
        <f>B475&amp;IF(B475="",""," ")&amp;INDEX('Fixed inputs'!$D$93:$D$97,MATCH(A475,rngFuels,0))</f>
        <v>NI Distillate</v>
      </c>
      <c r="E475" s="59"/>
      <c r="G475" s="86" t="str">
        <f t="shared" si="52"/>
        <v>NI Distillate</v>
      </c>
      <c r="H475" s="86" t="s">
        <v>22</v>
      </c>
      <c r="I475" s="87">
        <f ca="1">INDEX(rngFuelPricesDeterministic,MATCH($C475,'Commodity inputs and calcs'!$N$33:$N$100,0),MATCH($A475,'Commodity inputs and calcs'!$O$32:$S$32,0))+'Fuel adder inputs and calcs'!Q472</f>
        <v>14.911414426139448</v>
      </c>
      <c r="J475" s="87"/>
      <c r="K475" s="86" t="s">
        <v>23</v>
      </c>
      <c r="L475" s="88">
        <v>1</v>
      </c>
      <c r="M475" s="137">
        <f>INDEX('Fixed inputs'!$G$8:$G$75,MATCH(C475,'Fixed inputs'!$D$8:$D$75,0))</f>
        <v>47849</v>
      </c>
      <c r="N475" s="137"/>
      <c r="O475" s="86" t="s">
        <v>24</v>
      </c>
      <c r="P475" s="86" t="s">
        <v>113</v>
      </c>
      <c r="Q475" s="86"/>
      <c r="R475" s="89" t="str">
        <f t="shared" si="51"/>
        <v>2024 Validation</v>
      </c>
    </row>
    <row r="476" spans="1:18" x14ac:dyDescent="0.6">
      <c r="A476" s="82" t="str">
        <f>'Fuel adder inputs and calcs'!C473</f>
        <v>Gasoil</v>
      </c>
      <c r="B476" s="82" t="str">
        <f>'Fuel adder inputs and calcs'!D473</f>
        <v>NI</v>
      </c>
      <c r="C476" s="82" t="str">
        <f>'Fuel adder inputs and calcs'!E473&amp;'Fuel adder inputs and calcs'!F473</f>
        <v>2031Q2</v>
      </c>
      <c r="D476" s="82" t="str">
        <f>B476&amp;IF(B476="",""," ")&amp;INDEX('Fixed inputs'!$D$93:$D$97,MATCH(A476,rngFuels,0))</f>
        <v>NI Distillate</v>
      </c>
      <c r="E476" s="59"/>
      <c r="G476" s="86" t="str">
        <f t="shared" si="52"/>
        <v>NI Distillate</v>
      </c>
      <c r="H476" s="86" t="s">
        <v>22</v>
      </c>
      <c r="I476" s="87">
        <f ca="1">INDEX(rngFuelPricesDeterministic,MATCH($C476,'Commodity inputs and calcs'!$N$33:$N$100,0),MATCH($A476,'Commodity inputs and calcs'!$O$32:$S$32,0))+'Fuel adder inputs and calcs'!Q473</f>
        <v>14.911414426139448</v>
      </c>
      <c r="J476" s="87"/>
      <c r="K476" s="86" t="s">
        <v>23</v>
      </c>
      <c r="L476" s="88">
        <v>1</v>
      </c>
      <c r="M476" s="137">
        <f>INDEX('Fixed inputs'!$G$8:$G$75,MATCH(C476,'Fixed inputs'!$D$8:$D$75,0))</f>
        <v>47939</v>
      </c>
      <c r="N476" s="137"/>
      <c r="O476" s="86" t="s">
        <v>24</v>
      </c>
      <c r="P476" s="86" t="s">
        <v>113</v>
      </c>
      <c r="Q476" s="86"/>
      <c r="R476" s="89" t="str">
        <f t="shared" si="51"/>
        <v>2024 Validation</v>
      </c>
    </row>
    <row r="477" spans="1:18" x14ac:dyDescent="0.6">
      <c r="A477" s="82" t="str">
        <f>'Fuel adder inputs and calcs'!C474</f>
        <v>Gasoil</v>
      </c>
      <c r="B477" s="82" t="str">
        <f>'Fuel adder inputs and calcs'!D474</f>
        <v>NI</v>
      </c>
      <c r="C477" s="82" t="str">
        <f>'Fuel adder inputs and calcs'!E474&amp;'Fuel adder inputs and calcs'!F474</f>
        <v>2031Q3</v>
      </c>
      <c r="D477" s="82" t="str">
        <f>B477&amp;IF(B477="",""," ")&amp;INDEX('Fixed inputs'!$D$93:$D$97,MATCH(A477,rngFuels,0))</f>
        <v>NI Distillate</v>
      </c>
      <c r="E477" s="59"/>
      <c r="G477" s="86" t="str">
        <f t="shared" si="52"/>
        <v>NI Distillate</v>
      </c>
      <c r="H477" s="86" t="s">
        <v>22</v>
      </c>
      <c r="I477" s="87">
        <f ca="1">INDEX(rngFuelPricesDeterministic,MATCH($C477,'Commodity inputs and calcs'!$N$33:$N$100,0),MATCH($A477,'Commodity inputs and calcs'!$O$32:$S$32,0))+'Fuel adder inputs and calcs'!Q474</f>
        <v>14.911414426139448</v>
      </c>
      <c r="J477" s="87"/>
      <c r="K477" s="86" t="s">
        <v>23</v>
      </c>
      <c r="L477" s="88">
        <v>1</v>
      </c>
      <c r="M477" s="137">
        <f>INDEX('Fixed inputs'!$G$8:$G$75,MATCH(C477,'Fixed inputs'!$D$8:$D$75,0))</f>
        <v>48030</v>
      </c>
      <c r="N477" s="137"/>
      <c r="O477" s="86" t="s">
        <v>24</v>
      </c>
      <c r="P477" s="86" t="s">
        <v>113</v>
      </c>
      <c r="Q477" s="86"/>
      <c r="R477" s="89" t="str">
        <f t="shared" si="51"/>
        <v>2024 Validation</v>
      </c>
    </row>
    <row r="478" spans="1:18" x14ac:dyDescent="0.6">
      <c r="A478" s="82" t="str">
        <f>'Fuel adder inputs and calcs'!C475</f>
        <v>Gasoil</v>
      </c>
      <c r="B478" s="82" t="str">
        <f>'Fuel adder inputs and calcs'!D475</f>
        <v>NI</v>
      </c>
      <c r="C478" s="82" t="str">
        <f>'Fuel adder inputs and calcs'!E475&amp;'Fuel adder inputs and calcs'!F475</f>
        <v>2031Q4</v>
      </c>
      <c r="D478" s="82" t="str">
        <f>B478&amp;IF(B478="",""," ")&amp;INDEX('Fixed inputs'!$D$93:$D$97,MATCH(A478,rngFuels,0))</f>
        <v>NI Distillate</v>
      </c>
      <c r="E478" s="59"/>
      <c r="G478" s="86" t="str">
        <f t="shared" si="52"/>
        <v>NI Distillate</v>
      </c>
      <c r="H478" s="86" t="s">
        <v>22</v>
      </c>
      <c r="I478" s="87">
        <f ca="1">INDEX(rngFuelPricesDeterministic,MATCH($C478,'Commodity inputs and calcs'!$N$33:$N$100,0),MATCH($A478,'Commodity inputs and calcs'!$O$32:$S$32,0))+'Fuel adder inputs and calcs'!Q475</f>
        <v>14.911414426139448</v>
      </c>
      <c r="J478" s="87"/>
      <c r="K478" s="86" t="s">
        <v>23</v>
      </c>
      <c r="L478" s="88">
        <v>1</v>
      </c>
      <c r="M478" s="137">
        <f>INDEX('Fixed inputs'!$G$8:$G$75,MATCH(C478,'Fixed inputs'!$D$8:$D$75,0))</f>
        <v>48122</v>
      </c>
      <c r="N478" s="137"/>
      <c r="O478" s="86" t="s">
        <v>24</v>
      </c>
      <c r="P478" s="86" t="s">
        <v>113</v>
      </c>
      <c r="Q478" s="86"/>
      <c r="R478" s="89" t="str">
        <f t="shared" si="51"/>
        <v>2024 Validation</v>
      </c>
    </row>
    <row r="479" spans="1:18" x14ac:dyDescent="0.6">
      <c r="A479" s="82" t="str">
        <f>'Fuel adder inputs and calcs'!C476</f>
        <v>Gasoil</v>
      </c>
      <c r="B479" s="82" t="str">
        <f>'Fuel adder inputs and calcs'!D476</f>
        <v>NI</v>
      </c>
      <c r="C479" s="82" t="str">
        <f>'Fuel adder inputs and calcs'!E476&amp;'Fuel adder inputs and calcs'!F476</f>
        <v>2032Q1</v>
      </c>
      <c r="D479" s="82" t="str">
        <f>B479&amp;IF(B479="",""," ")&amp;INDEX('Fixed inputs'!$D$93:$D$97,MATCH(A479,rngFuels,0))</f>
        <v>NI Distillate</v>
      </c>
      <c r="E479" s="59"/>
      <c r="G479" s="86" t="str">
        <f t="shared" si="52"/>
        <v>NI Distillate</v>
      </c>
      <c r="H479" s="86" t="s">
        <v>22</v>
      </c>
      <c r="I479" s="87">
        <f ca="1">INDEX(rngFuelPricesDeterministic,MATCH($C479,'Commodity inputs and calcs'!$N$33:$N$100,0),MATCH($A479,'Commodity inputs and calcs'!$O$32:$S$32,0))+'Fuel adder inputs and calcs'!Q476</f>
        <v>14.911414426139448</v>
      </c>
      <c r="J479" s="87"/>
      <c r="K479" s="86" t="s">
        <v>23</v>
      </c>
      <c r="L479" s="88">
        <v>1</v>
      </c>
      <c r="M479" s="137">
        <f>INDEX('Fixed inputs'!$G$8:$G$75,MATCH(C479,'Fixed inputs'!$D$8:$D$75,0))</f>
        <v>48214</v>
      </c>
      <c r="N479" s="137"/>
      <c r="O479" s="86" t="s">
        <v>24</v>
      </c>
      <c r="P479" s="86" t="s">
        <v>113</v>
      </c>
      <c r="Q479" s="86"/>
      <c r="R479" s="89" t="str">
        <f t="shared" si="51"/>
        <v>2024 Validation</v>
      </c>
    </row>
    <row r="480" spans="1:18" x14ac:dyDescent="0.6">
      <c r="A480" s="82" t="str">
        <f>'Fuel adder inputs and calcs'!C477</f>
        <v>Gasoil</v>
      </c>
      <c r="B480" s="82" t="str">
        <f>'Fuel adder inputs and calcs'!D477</f>
        <v>NI</v>
      </c>
      <c r="C480" s="82" t="str">
        <f>'Fuel adder inputs and calcs'!E477&amp;'Fuel adder inputs and calcs'!F477</f>
        <v>2032Q2</v>
      </c>
      <c r="D480" s="82" t="str">
        <f>B480&amp;IF(B480="",""," ")&amp;INDEX('Fixed inputs'!$D$93:$D$97,MATCH(A480,rngFuels,0))</f>
        <v>NI Distillate</v>
      </c>
      <c r="E480" s="59"/>
      <c r="G480" s="86" t="str">
        <f t="shared" si="52"/>
        <v>NI Distillate</v>
      </c>
      <c r="H480" s="86" t="s">
        <v>22</v>
      </c>
      <c r="I480" s="87">
        <f ca="1">INDEX(rngFuelPricesDeterministic,MATCH($C480,'Commodity inputs and calcs'!$N$33:$N$100,0),MATCH($A480,'Commodity inputs and calcs'!$O$32:$S$32,0))+'Fuel adder inputs and calcs'!Q477</f>
        <v>14.911414426139448</v>
      </c>
      <c r="J480" s="87"/>
      <c r="K480" s="86" t="s">
        <v>23</v>
      </c>
      <c r="L480" s="88">
        <v>1</v>
      </c>
      <c r="M480" s="137">
        <f>INDEX('Fixed inputs'!$G$8:$G$75,MATCH(C480,'Fixed inputs'!$D$8:$D$75,0))</f>
        <v>48305</v>
      </c>
      <c r="N480" s="137"/>
      <c r="O480" s="86" t="s">
        <v>24</v>
      </c>
      <c r="P480" s="86" t="s">
        <v>113</v>
      </c>
      <c r="Q480" s="86"/>
      <c r="R480" s="89" t="str">
        <f t="shared" si="51"/>
        <v>2024 Validation</v>
      </c>
    </row>
    <row r="481" spans="1:18" x14ac:dyDescent="0.6">
      <c r="A481" s="82" t="str">
        <f>'Fuel adder inputs and calcs'!C478</f>
        <v>Gasoil</v>
      </c>
      <c r="B481" s="82" t="str">
        <f>'Fuel adder inputs and calcs'!D478</f>
        <v>NI</v>
      </c>
      <c r="C481" s="82" t="str">
        <f>'Fuel adder inputs and calcs'!E478&amp;'Fuel adder inputs and calcs'!F478</f>
        <v>2032Q3</v>
      </c>
      <c r="D481" s="82" t="str">
        <f>B481&amp;IF(B481="",""," ")&amp;INDEX('Fixed inputs'!$D$93:$D$97,MATCH(A481,rngFuels,0))</f>
        <v>NI Distillate</v>
      </c>
      <c r="E481" s="59"/>
      <c r="G481" s="86" t="str">
        <f t="shared" si="52"/>
        <v>NI Distillate</v>
      </c>
      <c r="H481" s="86" t="s">
        <v>22</v>
      </c>
      <c r="I481" s="87">
        <f ca="1">INDEX(rngFuelPricesDeterministic,MATCH($C481,'Commodity inputs and calcs'!$N$33:$N$100,0),MATCH($A481,'Commodity inputs and calcs'!$O$32:$S$32,0))+'Fuel adder inputs and calcs'!Q478</f>
        <v>14.911414426139448</v>
      </c>
      <c r="J481" s="87"/>
      <c r="K481" s="86" t="s">
        <v>23</v>
      </c>
      <c r="L481" s="88">
        <v>1</v>
      </c>
      <c r="M481" s="137">
        <f>INDEX('Fixed inputs'!$G$8:$G$75,MATCH(C481,'Fixed inputs'!$D$8:$D$75,0))</f>
        <v>48396</v>
      </c>
      <c r="N481" s="137"/>
      <c r="O481" s="86" t="s">
        <v>24</v>
      </c>
      <c r="P481" s="86" t="s">
        <v>113</v>
      </c>
      <c r="Q481" s="86"/>
      <c r="R481" s="89" t="str">
        <f t="shared" si="51"/>
        <v>2024 Validation</v>
      </c>
    </row>
    <row r="482" spans="1:18" x14ac:dyDescent="0.6">
      <c r="A482" s="82" t="str">
        <f>'Fuel adder inputs and calcs'!C479</f>
        <v>Gasoil</v>
      </c>
      <c r="B482" s="82" t="str">
        <f>'Fuel adder inputs and calcs'!D479</f>
        <v>NI</v>
      </c>
      <c r="C482" s="82" t="str">
        <f>'Fuel adder inputs and calcs'!E479&amp;'Fuel adder inputs and calcs'!F479</f>
        <v>2032Q4</v>
      </c>
      <c r="D482" s="82" t="str">
        <f>B482&amp;IF(B482="",""," ")&amp;INDEX('Fixed inputs'!$D$93:$D$97,MATCH(A482,rngFuels,0))</f>
        <v>NI Distillate</v>
      </c>
      <c r="E482" s="59"/>
      <c r="G482" s="86" t="str">
        <f t="shared" si="52"/>
        <v>NI Distillate</v>
      </c>
      <c r="H482" s="86" t="s">
        <v>22</v>
      </c>
      <c r="I482" s="87">
        <f ca="1">INDEX(rngFuelPricesDeterministic,MATCH($C482,'Commodity inputs and calcs'!$N$33:$N$100,0),MATCH($A482,'Commodity inputs and calcs'!$O$32:$S$32,0))+'Fuel adder inputs and calcs'!Q479</f>
        <v>14.911414426139448</v>
      </c>
      <c r="J482" s="87"/>
      <c r="K482" s="86" t="s">
        <v>23</v>
      </c>
      <c r="L482" s="88">
        <v>1</v>
      </c>
      <c r="M482" s="137">
        <f>INDEX('Fixed inputs'!$G$8:$G$75,MATCH(C482,'Fixed inputs'!$D$8:$D$75,0))</f>
        <v>48488</v>
      </c>
      <c r="N482" s="137"/>
      <c r="O482" s="86" t="s">
        <v>24</v>
      </c>
      <c r="P482" s="86" t="s">
        <v>113</v>
      </c>
      <c r="Q482" s="86"/>
      <c r="R482" s="89" t="str">
        <f t="shared" si="51"/>
        <v>2024 Validation</v>
      </c>
    </row>
    <row r="483" spans="1:18" x14ac:dyDescent="0.6">
      <c r="A483" s="82" t="str">
        <f>'Fuel adder inputs and calcs'!C480</f>
        <v>Gasoil</v>
      </c>
      <c r="B483" s="82" t="str">
        <f>'Fuel adder inputs and calcs'!D480</f>
        <v>NI</v>
      </c>
      <c r="C483" s="82" t="str">
        <f>'Fuel adder inputs and calcs'!E480&amp;'Fuel adder inputs and calcs'!F480</f>
        <v>2033Q1</v>
      </c>
      <c r="D483" s="82" t="str">
        <f>B483&amp;IF(B483="",""," ")&amp;INDEX('Fixed inputs'!$D$93:$D$97,MATCH(A483,rngFuels,0))</f>
        <v>NI Distillate</v>
      </c>
      <c r="E483" s="59"/>
      <c r="G483" s="86" t="str">
        <f t="shared" ref="G483:G485" si="53">D483</f>
        <v>NI Distillate</v>
      </c>
      <c r="H483" s="86" t="s">
        <v>22</v>
      </c>
      <c r="I483" s="87">
        <f ca="1">INDEX(rngFuelPricesDeterministic,MATCH($C483,'Commodity inputs and calcs'!$N$33:$N$100,0),MATCH($A483,'Commodity inputs and calcs'!$O$32:$S$32,0))+'Fuel adder inputs and calcs'!Q480</f>
        <v>14.911414426139448</v>
      </c>
      <c r="J483" s="87"/>
      <c r="K483" s="86" t="s">
        <v>23</v>
      </c>
      <c r="L483" s="88">
        <v>1</v>
      </c>
      <c r="M483" s="137">
        <f>INDEX('Fixed inputs'!$G$8:$G$75,MATCH(C483,'Fixed inputs'!$D$8:$D$75,0))</f>
        <v>48580</v>
      </c>
      <c r="N483" s="137"/>
      <c r="O483" s="86" t="s">
        <v>24</v>
      </c>
      <c r="P483" s="86" t="s">
        <v>113</v>
      </c>
      <c r="Q483" s="86"/>
      <c r="R483" s="89" t="str">
        <f t="shared" si="51"/>
        <v>2024 Validation</v>
      </c>
    </row>
    <row r="484" spans="1:18" x14ac:dyDescent="0.6">
      <c r="A484" s="82" t="str">
        <f>'Fuel adder inputs and calcs'!C481</f>
        <v>Gasoil</v>
      </c>
      <c r="B484" s="82" t="str">
        <f>'Fuel adder inputs and calcs'!D481</f>
        <v>NI</v>
      </c>
      <c r="C484" s="82" t="str">
        <f>'Fuel adder inputs and calcs'!E481&amp;'Fuel adder inputs and calcs'!F481</f>
        <v>2033Q2</v>
      </c>
      <c r="D484" s="82" t="str">
        <f>B484&amp;IF(B484="",""," ")&amp;INDEX('Fixed inputs'!$D$93:$D$97,MATCH(A484,rngFuels,0))</f>
        <v>NI Distillate</v>
      </c>
      <c r="E484" s="59"/>
      <c r="G484" s="86" t="str">
        <f t="shared" si="53"/>
        <v>NI Distillate</v>
      </c>
      <c r="H484" s="86" t="s">
        <v>22</v>
      </c>
      <c r="I484" s="87">
        <f ca="1">INDEX(rngFuelPricesDeterministic,MATCH($C484,'Commodity inputs and calcs'!$N$33:$N$100,0),MATCH($A484,'Commodity inputs and calcs'!$O$32:$S$32,0))+'Fuel adder inputs and calcs'!Q481</f>
        <v>14.911414426139448</v>
      </c>
      <c r="J484" s="87"/>
      <c r="K484" s="86" t="s">
        <v>23</v>
      </c>
      <c r="L484" s="88">
        <v>1</v>
      </c>
      <c r="M484" s="137">
        <f>INDEX('Fixed inputs'!$G$8:$G$75,MATCH(C484,'Fixed inputs'!$D$8:$D$75,0))</f>
        <v>48670</v>
      </c>
      <c r="N484" s="137"/>
      <c r="O484" s="86" t="s">
        <v>24</v>
      </c>
      <c r="P484" s="86" t="s">
        <v>113</v>
      </c>
      <c r="Q484" s="86"/>
      <c r="R484" s="89" t="str">
        <f t="shared" si="51"/>
        <v>2024 Validation</v>
      </c>
    </row>
    <row r="485" spans="1:18" x14ac:dyDescent="0.6">
      <c r="A485" s="82" t="str">
        <f>'Fuel adder inputs and calcs'!C482</f>
        <v>Gasoil</v>
      </c>
      <c r="B485" s="82" t="str">
        <f>'Fuel adder inputs and calcs'!D482</f>
        <v>NI</v>
      </c>
      <c r="C485" s="82" t="str">
        <f>'Fuel adder inputs and calcs'!E482&amp;'Fuel adder inputs and calcs'!F482</f>
        <v>2033Q3</v>
      </c>
      <c r="D485" s="82" t="str">
        <f>B485&amp;IF(B485="",""," ")&amp;INDEX('Fixed inputs'!$D$93:$D$97,MATCH(A485,rngFuels,0))</f>
        <v>NI Distillate</v>
      </c>
      <c r="E485" s="59"/>
      <c r="G485" s="86" t="str">
        <f t="shared" si="53"/>
        <v>NI Distillate</v>
      </c>
      <c r="H485" s="86" t="s">
        <v>22</v>
      </c>
      <c r="I485" s="87">
        <f ca="1">INDEX(rngFuelPricesDeterministic,MATCH($C485,'Commodity inputs and calcs'!$N$33:$N$100,0),MATCH($A485,'Commodity inputs and calcs'!$O$32:$S$32,0))+'Fuel adder inputs and calcs'!Q482</f>
        <v>14.911414426139448</v>
      </c>
      <c r="J485" s="87"/>
      <c r="K485" s="86" t="s">
        <v>23</v>
      </c>
      <c r="L485" s="88">
        <v>1</v>
      </c>
      <c r="M485" s="137">
        <f>INDEX('Fixed inputs'!$G$8:$G$75,MATCH(C485,'Fixed inputs'!$D$8:$D$75,0))</f>
        <v>48761</v>
      </c>
      <c r="N485" s="137"/>
      <c r="O485" s="86" t="s">
        <v>24</v>
      </c>
      <c r="P485" s="86" t="s">
        <v>113</v>
      </c>
      <c r="Q485" s="86"/>
      <c r="R485" s="89" t="str">
        <f t="shared" si="51"/>
        <v>2024 Validation</v>
      </c>
    </row>
    <row r="486" spans="1:18" x14ac:dyDescent="0.6">
      <c r="A486" s="82" t="str">
        <f>'Fuel adder inputs and calcs'!C483</f>
        <v>Gasoil</v>
      </c>
      <c r="B486" s="82" t="str">
        <f>'Fuel adder inputs and calcs'!D483</f>
        <v>NI</v>
      </c>
      <c r="C486" s="82" t="str">
        <f>'Fuel adder inputs and calcs'!E483&amp;'Fuel adder inputs and calcs'!F483</f>
        <v>2033Q4</v>
      </c>
      <c r="D486" s="82" t="str">
        <f>B486&amp;IF(B486="",""," ")&amp;INDEX('Fixed inputs'!$D$93:$D$97,MATCH(A486,rngFuels,0))</f>
        <v>NI Distillate</v>
      </c>
      <c r="E486" s="59"/>
      <c r="G486" s="86" t="str">
        <f t="shared" si="50"/>
        <v>NI Distillate</v>
      </c>
      <c r="H486" s="86" t="s">
        <v>22</v>
      </c>
      <c r="I486" s="87">
        <f ca="1">INDEX(rngFuelPricesDeterministic,MATCH($C486,'Commodity inputs and calcs'!$N$33:$N$100,0),MATCH($A486,'Commodity inputs and calcs'!$O$32:$S$32,0))+'Fuel adder inputs and calcs'!Q483</f>
        <v>14.911414426139448</v>
      </c>
      <c r="J486" s="87"/>
      <c r="K486" s="86" t="s">
        <v>23</v>
      </c>
      <c r="L486" s="88">
        <v>1</v>
      </c>
      <c r="M486" s="137">
        <f>INDEX('Fixed inputs'!$G$8:$G$75,MATCH(C486,'Fixed inputs'!$D$8:$D$75,0))</f>
        <v>48853</v>
      </c>
      <c r="N486" s="137"/>
      <c r="O486" s="86" t="s">
        <v>24</v>
      </c>
      <c r="P486" s="86" t="s">
        <v>113</v>
      </c>
      <c r="Q486" s="86"/>
      <c r="R486" s="89" t="str">
        <f t="shared" si="51"/>
        <v>2024 Validation</v>
      </c>
    </row>
    <row r="487" spans="1:18" x14ac:dyDescent="0.6">
      <c r="A487" s="82" t="str">
        <f>'Fuel adder inputs and calcs'!C484</f>
        <v>LSFO</v>
      </c>
      <c r="B487" s="82" t="str">
        <f>'Fuel adder inputs and calcs'!D484</f>
        <v>ROI</v>
      </c>
      <c r="C487" s="82" t="str">
        <f>'Fuel adder inputs and calcs'!E484&amp;'Fuel adder inputs and calcs'!F484</f>
        <v>2017Q1</v>
      </c>
      <c r="D487" s="82" t="str">
        <f>B487&amp;IF(B487="",""," ")&amp;INDEX('Fixed inputs'!$D$93:$D$97,MATCH(A487,rngFuels,0))</f>
        <v>ROI Oil</v>
      </c>
      <c r="E487" s="59"/>
      <c r="G487" s="86" t="str">
        <f t="shared" ref="G487:G493" si="54">D487</f>
        <v>ROI Oil</v>
      </c>
      <c r="H487" s="86" t="s">
        <v>22</v>
      </c>
      <c r="I487" s="87">
        <f ca="1">INDEX(rngFuelPricesDeterministic,MATCH($C487,'Commodity inputs and calcs'!$N$33:$N$100,0),MATCH($A487,'Commodity inputs and calcs'!$O$32:$S$32,0))+'Fuel adder inputs and calcs'!Q484</f>
        <v>11.359524633667935</v>
      </c>
      <c r="J487" s="87"/>
      <c r="K487" s="86" t="s">
        <v>23</v>
      </c>
      <c r="L487" s="88">
        <v>1</v>
      </c>
      <c r="M487" s="137">
        <f>INDEX('Fixed inputs'!$G$8:$G$75,MATCH(C487,'Fixed inputs'!$D$8:$D$75,0))</f>
        <v>42736</v>
      </c>
      <c r="N487" s="137"/>
      <c r="O487" s="86" t="s">
        <v>24</v>
      </c>
      <c r="P487" s="86" t="s">
        <v>113</v>
      </c>
      <c r="Q487" s="86"/>
      <c r="R487" s="89" t="str">
        <f t="shared" si="2"/>
        <v>2024 Validation</v>
      </c>
    </row>
    <row r="488" spans="1:18" x14ac:dyDescent="0.6">
      <c r="A488" s="82" t="str">
        <f>'Fuel adder inputs and calcs'!C485</f>
        <v>LSFO</v>
      </c>
      <c r="B488" s="82" t="str">
        <f>'Fuel adder inputs and calcs'!D485</f>
        <v>ROI</v>
      </c>
      <c r="C488" s="82" t="str">
        <f>'Fuel adder inputs and calcs'!E485&amp;'Fuel adder inputs and calcs'!F485</f>
        <v>2017Q2</v>
      </c>
      <c r="D488" s="82" t="str">
        <f>B488&amp;IF(B488="",""," ")&amp;INDEX('Fixed inputs'!$D$93:$D$97,MATCH(A488,rngFuels,0))</f>
        <v>ROI Oil</v>
      </c>
      <c r="E488" s="59"/>
      <c r="G488" s="86" t="str">
        <f t="shared" si="54"/>
        <v>ROI Oil</v>
      </c>
      <c r="H488" s="86" t="s">
        <v>22</v>
      </c>
      <c r="I488" s="87">
        <f ca="1">INDEX(rngFuelPricesDeterministic,MATCH($C488,'Commodity inputs and calcs'!$N$33:$N$100,0),MATCH($A488,'Commodity inputs and calcs'!$O$32:$S$32,0))+'Fuel adder inputs and calcs'!Q485</f>
        <v>11.359524633667935</v>
      </c>
      <c r="J488" s="87"/>
      <c r="K488" s="86" t="s">
        <v>23</v>
      </c>
      <c r="L488" s="88">
        <v>1</v>
      </c>
      <c r="M488" s="137">
        <f>INDEX('Fixed inputs'!$G$8:$G$75,MATCH(C488,'Fixed inputs'!$D$8:$D$75,0))</f>
        <v>42826</v>
      </c>
      <c r="N488" s="137"/>
      <c r="O488" s="86" t="s">
        <v>24</v>
      </c>
      <c r="P488" s="86" t="s">
        <v>113</v>
      </c>
      <c r="Q488" s="86"/>
      <c r="R488" s="89" t="str">
        <f t="shared" si="2"/>
        <v>2024 Validation</v>
      </c>
    </row>
    <row r="489" spans="1:18" x14ac:dyDescent="0.6">
      <c r="A489" s="82" t="str">
        <f>'Fuel adder inputs and calcs'!C486</f>
        <v>LSFO</v>
      </c>
      <c r="B489" s="82" t="str">
        <f>'Fuel adder inputs and calcs'!D486</f>
        <v>ROI</v>
      </c>
      <c r="C489" s="82" t="str">
        <f>'Fuel adder inputs and calcs'!E486&amp;'Fuel adder inputs and calcs'!F486</f>
        <v>2017Q3</v>
      </c>
      <c r="D489" s="82" t="str">
        <f>B489&amp;IF(B489="",""," ")&amp;INDEX('Fixed inputs'!$D$93:$D$97,MATCH(A489,rngFuels,0))</f>
        <v>ROI Oil</v>
      </c>
      <c r="E489" s="59"/>
      <c r="G489" s="86" t="str">
        <f t="shared" si="54"/>
        <v>ROI Oil</v>
      </c>
      <c r="H489" s="86" t="s">
        <v>22</v>
      </c>
      <c r="I489" s="87">
        <f ca="1">INDEX(rngFuelPricesDeterministic,MATCH($C489,'Commodity inputs and calcs'!$N$33:$N$100,0),MATCH($A489,'Commodity inputs and calcs'!$O$32:$S$32,0))+'Fuel adder inputs and calcs'!Q486</f>
        <v>11.359524633667935</v>
      </c>
      <c r="J489" s="87"/>
      <c r="K489" s="86" t="s">
        <v>23</v>
      </c>
      <c r="L489" s="88">
        <v>1</v>
      </c>
      <c r="M489" s="137">
        <f>INDEX('Fixed inputs'!$G$8:$G$75,MATCH(C489,'Fixed inputs'!$D$8:$D$75,0))</f>
        <v>42917</v>
      </c>
      <c r="N489" s="137"/>
      <c r="O489" s="86" t="s">
        <v>24</v>
      </c>
      <c r="P489" s="86" t="s">
        <v>113</v>
      </c>
      <c r="Q489" s="86"/>
      <c r="R489" s="89" t="str">
        <f t="shared" si="2"/>
        <v>2024 Validation</v>
      </c>
    </row>
    <row r="490" spans="1:18" x14ac:dyDescent="0.6">
      <c r="A490" s="82" t="str">
        <f>'Fuel adder inputs and calcs'!C487</f>
        <v>LSFO</v>
      </c>
      <c r="B490" s="82" t="str">
        <f>'Fuel adder inputs and calcs'!D487</f>
        <v>ROI</v>
      </c>
      <c r="C490" s="82" t="str">
        <f>'Fuel adder inputs and calcs'!E487&amp;'Fuel adder inputs and calcs'!F487</f>
        <v>2017Q4</v>
      </c>
      <c r="D490" s="82" t="str">
        <f>B490&amp;IF(B490="",""," ")&amp;INDEX('Fixed inputs'!$D$93:$D$97,MATCH(A490,rngFuels,0))</f>
        <v>ROI Oil</v>
      </c>
      <c r="E490" s="59"/>
      <c r="G490" s="86" t="str">
        <f t="shared" si="54"/>
        <v>ROI Oil</v>
      </c>
      <c r="H490" s="86" t="s">
        <v>22</v>
      </c>
      <c r="I490" s="87">
        <f ca="1">INDEX(rngFuelPricesDeterministic,MATCH($C490,'Commodity inputs and calcs'!$N$33:$N$100,0),MATCH($A490,'Commodity inputs and calcs'!$O$32:$S$32,0))+'Fuel adder inputs and calcs'!Q487</f>
        <v>11.359524633667935</v>
      </c>
      <c r="J490" s="87"/>
      <c r="K490" s="86" t="s">
        <v>23</v>
      </c>
      <c r="L490" s="88">
        <v>1</v>
      </c>
      <c r="M490" s="137">
        <f>INDEX('Fixed inputs'!$G$8:$G$75,MATCH(C490,'Fixed inputs'!$D$8:$D$75,0))</f>
        <v>43009</v>
      </c>
      <c r="N490" s="137"/>
      <c r="O490" s="86" t="s">
        <v>24</v>
      </c>
      <c r="P490" s="86" t="s">
        <v>113</v>
      </c>
      <c r="Q490" s="86"/>
      <c r="R490" s="89" t="str">
        <f t="shared" si="2"/>
        <v>2024 Validation</v>
      </c>
    </row>
    <row r="491" spans="1:18" x14ac:dyDescent="0.6">
      <c r="A491" s="82" t="str">
        <f>'Fuel adder inputs and calcs'!C488</f>
        <v>LSFO</v>
      </c>
      <c r="B491" s="82" t="str">
        <f>'Fuel adder inputs and calcs'!D488</f>
        <v>ROI</v>
      </c>
      <c r="C491" s="82" t="str">
        <f>'Fuel adder inputs and calcs'!E488&amp;'Fuel adder inputs and calcs'!F488</f>
        <v>2018Q1</v>
      </c>
      <c r="D491" s="82" t="str">
        <f>B491&amp;IF(B491="",""," ")&amp;INDEX('Fixed inputs'!$D$93:$D$97,MATCH(A491,rngFuels,0))</f>
        <v>ROI Oil</v>
      </c>
      <c r="E491" s="59"/>
      <c r="G491" s="86" t="str">
        <f t="shared" si="54"/>
        <v>ROI Oil</v>
      </c>
      <c r="H491" s="86" t="s">
        <v>22</v>
      </c>
      <c r="I491" s="87">
        <f ca="1">INDEX(rngFuelPricesDeterministic,MATCH($C491,'Commodity inputs and calcs'!$N$33:$N$100,0),MATCH($A491,'Commodity inputs and calcs'!$O$32:$S$32,0))+'Fuel adder inputs and calcs'!Q488</f>
        <v>11.359524633667935</v>
      </c>
      <c r="J491" s="87"/>
      <c r="K491" s="86" t="s">
        <v>23</v>
      </c>
      <c r="L491" s="88">
        <v>1</v>
      </c>
      <c r="M491" s="137">
        <f>INDEX('Fixed inputs'!$G$8:$G$75,MATCH(C491,'Fixed inputs'!$D$8:$D$75,0))</f>
        <v>43101</v>
      </c>
      <c r="N491" s="137"/>
      <c r="O491" s="86" t="s">
        <v>24</v>
      </c>
      <c r="P491" s="86" t="s">
        <v>113</v>
      </c>
      <c r="Q491" s="86"/>
      <c r="R491" s="89" t="str">
        <f t="shared" si="2"/>
        <v>2024 Validation</v>
      </c>
    </row>
    <row r="492" spans="1:18" x14ac:dyDescent="0.6">
      <c r="A492" s="82" t="str">
        <f>'Fuel adder inputs and calcs'!C489</f>
        <v>LSFO</v>
      </c>
      <c r="B492" s="82" t="str">
        <f>'Fuel adder inputs and calcs'!D489</f>
        <v>ROI</v>
      </c>
      <c r="C492" s="82" t="str">
        <f>'Fuel adder inputs and calcs'!E489&amp;'Fuel adder inputs and calcs'!F489</f>
        <v>2018Q2</v>
      </c>
      <c r="D492" s="82" t="str">
        <f>B492&amp;IF(B492="",""," ")&amp;INDEX('Fixed inputs'!$D$93:$D$97,MATCH(A492,rngFuels,0))</f>
        <v>ROI Oil</v>
      </c>
      <c r="E492" s="59"/>
      <c r="G492" s="86" t="str">
        <f t="shared" si="54"/>
        <v>ROI Oil</v>
      </c>
      <c r="H492" s="86" t="s">
        <v>22</v>
      </c>
      <c r="I492" s="87">
        <f ca="1">INDEX(rngFuelPricesDeterministic,MATCH($C492,'Commodity inputs and calcs'!$N$33:$N$100,0),MATCH($A492,'Commodity inputs and calcs'!$O$32:$S$32,0))+'Fuel adder inputs and calcs'!Q489</f>
        <v>11.359524633667935</v>
      </c>
      <c r="J492" s="87"/>
      <c r="K492" s="86" t="s">
        <v>23</v>
      </c>
      <c r="L492" s="88">
        <v>1</v>
      </c>
      <c r="M492" s="137">
        <f>INDEX('Fixed inputs'!$G$8:$G$75,MATCH(C492,'Fixed inputs'!$D$8:$D$75,0))</f>
        <v>43191</v>
      </c>
      <c r="N492" s="137"/>
      <c r="O492" s="86" t="s">
        <v>24</v>
      </c>
      <c r="P492" s="86" t="s">
        <v>113</v>
      </c>
      <c r="Q492" s="86"/>
      <c r="R492" s="89" t="str">
        <f t="shared" si="2"/>
        <v>2024 Validation</v>
      </c>
    </row>
    <row r="493" spans="1:18" x14ac:dyDescent="0.6">
      <c r="A493" s="82" t="str">
        <f>'Fuel adder inputs and calcs'!C490</f>
        <v>LSFO</v>
      </c>
      <c r="B493" s="82" t="str">
        <f>'Fuel adder inputs and calcs'!D490</f>
        <v>ROI</v>
      </c>
      <c r="C493" s="82" t="str">
        <f>'Fuel adder inputs and calcs'!E490&amp;'Fuel adder inputs and calcs'!F490</f>
        <v>2018Q3</v>
      </c>
      <c r="D493" s="82" t="str">
        <f>B493&amp;IF(B493="",""," ")&amp;INDEX('Fixed inputs'!$D$93:$D$97,MATCH(A493,rngFuels,0))</f>
        <v>ROI Oil</v>
      </c>
      <c r="E493" s="59"/>
      <c r="G493" s="86" t="str">
        <f t="shared" si="54"/>
        <v>ROI Oil</v>
      </c>
      <c r="H493" s="86" t="s">
        <v>22</v>
      </c>
      <c r="I493" s="87">
        <f ca="1">INDEX(rngFuelPricesDeterministic,MATCH($C493,'Commodity inputs and calcs'!$N$33:$N$100,0),MATCH($A493,'Commodity inputs and calcs'!$O$32:$S$32,0))+'Fuel adder inputs and calcs'!Q490</f>
        <v>11.359524633667935</v>
      </c>
      <c r="J493" s="87"/>
      <c r="K493" s="86" t="s">
        <v>23</v>
      </c>
      <c r="L493" s="88">
        <v>1</v>
      </c>
      <c r="M493" s="137">
        <f>INDEX('Fixed inputs'!$G$8:$G$75,MATCH(C493,'Fixed inputs'!$D$8:$D$75,0))</f>
        <v>43282</v>
      </c>
      <c r="N493" s="137"/>
      <c r="O493" s="86" t="s">
        <v>24</v>
      </c>
      <c r="P493" s="86" t="s">
        <v>113</v>
      </c>
      <c r="Q493" s="86"/>
      <c r="R493" s="89" t="str">
        <f t="shared" si="2"/>
        <v>2024 Validation</v>
      </c>
    </row>
    <row r="494" spans="1:18" x14ac:dyDescent="0.6">
      <c r="A494" s="82" t="str">
        <f>'Fuel adder inputs and calcs'!C491</f>
        <v>LSFO</v>
      </c>
      <c r="B494" s="82" t="str">
        <f>'Fuel adder inputs and calcs'!D491</f>
        <v>ROI</v>
      </c>
      <c r="C494" s="82" t="str">
        <f>'Fuel adder inputs and calcs'!E491&amp;'Fuel adder inputs and calcs'!F491</f>
        <v>2018Q4</v>
      </c>
      <c r="D494" s="82" t="str">
        <f>B494&amp;IF(B494="",""," ")&amp;INDEX('Fixed inputs'!$D$93:$D$97,MATCH(A494,rngFuels,0))</f>
        <v>ROI Oil</v>
      </c>
      <c r="E494" s="59"/>
      <c r="G494" s="86" t="str">
        <f t="shared" ref="G494:G514" si="55">D494</f>
        <v>ROI Oil</v>
      </c>
      <c r="H494" s="86" t="s">
        <v>22</v>
      </c>
      <c r="I494" s="87">
        <f ca="1">INDEX(rngFuelPricesDeterministic,MATCH($C494,'Commodity inputs and calcs'!$N$33:$N$100,0),MATCH($A494,'Commodity inputs and calcs'!$O$32:$S$32,0))+'Fuel adder inputs and calcs'!Q491</f>
        <v>11.359524633667935</v>
      </c>
      <c r="J494" s="87"/>
      <c r="K494" s="86" t="s">
        <v>23</v>
      </c>
      <c r="L494" s="88">
        <v>1</v>
      </c>
      <c r="M494" s="137">
        <f>INDEX('Fixed inputs'!$G$8:$G$75,MATCH(C494,'Fixed inputs'!$D$8:$D$75,0))</f>
        <v>43374</v>
      </c>
      <c r="N494" s="137"/>
      <c r="O494" s="86" t="s">
        <v>24</v>
      </c>
      <c r="P494" s="86" t="s">
        <v>113</v>
      </c>
      <c r="Q494" s="86"/>
      <c r="R494" s="89" t="str">
        <f t="shared" si="2"/>
        <v>2024 Validation</v>
      </c>
    </row>
    <row r="495" spans="1:18" x14ac:dyDescent="0.6">
      <c r="A495" s="82" t="str">
        <f>'Fuel adder inputs and calcs'!C492</f>
        <v>LSFO</v>
      </c>
      <c r="B495" s="82" t="str">
        <f>'Fuel adder inputs and calcs'!D492</f>
        <v>ROI</v>
      </c>
      <c r="C495" s="82" t="str">
        <f>'Fuel adder inputs and calcs'!E492&amp;'Fuel adder inputs and calcs'!F492</f>
        <v>2019Q1</v>
      </c>
      <c r="D495" s="82" t="str">
        <f>B495&amp;IF(B495="",""," ")&amp;INDEX('Fixed inputs'!$D$93:$D$97,MATCH(A495,rngFuels,0))</f>
        <v>ROI Oil</v>
      </c>
      <c r="E495" s="59"/>
      <c r="G495" s="86" t="str">
        <f t="shared" si="55"/>
        <v>ROI Oil</v>
      </c>
      <c r="H495" s="86" t="s">
        <v>22</v>
      </c>
      <c r="I495" s="87">
        <f ca="1">INDEX(rngFuelPricesDeterministic,MATCH($C495,'Commodity inputs and calcs'!$N$33:$N$100,0),MATCH($A495,'Commodity inputs and calcs'!$O$32:$S$32,0))+'Fuel adder inputs and calcs'!Q492</f>
        <v>11.359524633667935</v>
      </c>
      <c r="J495" s="87"/>
      <c r="K495" s="86" t="s">
        <v>23</v>
      </c>
      <c r="L495" s="88">
        <v>1</v>
      </c>
      <c r="M495" s="137">
        <f>INDEX('Fixed inputs'!$G$8:$G$75,MATCH(C495,'Fixed inputs'!$D$8:$D$75,0))</f>
        <v>43466</v>
      </c>
      <c r="N495" s="137"/>
      <c r="O495" s="86" t="s">
        <v>24</v>
      </c>
      <c r="P495" s="86" t="s">
        <v>113</v>
      </c>
      <c r="Q495" s="86"/>
      <c r="R495" s="89" t="str">
        <f t="shared" si="2"/>
        <v>2024 Validation</v>
      </c>
    </row>
    <row r="496" spans="1:18" x14ac:dyDescent="0.6">
      <c r="A496" s="82" t="str">
        <f>'Fuel adder inputs and calcs'!C493</f>
        <v>LSFO</v>
      </c>
      <c r="B496" s="82" t="str">
        <f>'Fuel adder inputs and calcs'!D493</f>
        <v>ROI</v>
      </c>
      <c r="C496" s="82" t="str">
        <f>'Fuel adder inputs and calcs'!E493&amp;'Fuel adder inputs and calcs'!F493</f>
        <v>2019Q2</v>
      </c>
      <c r="D496" s="82" t="str">
        <f>B496&amp;IF(B496="",""," ")&amp;INDEX('Fixed inputs'!$D$93:$D$97,MATCH(A496,rngFuels,0))</f>
        <v>ROI Oil</v>
      </c>
      <c r="E496" s="59"/>
      <c r="G496" s="86" t="str">
        <f t="shared" si="55"/>
        <v>ROI Oil</v>
      </c>
      <c r="H496" s="86" t="s">
        <v>22</v>
      </c>
      <c r="I496" s="87">
        <f ca="1">INDEX(rngFuelPricesDeterministic,MATCH($C496,'Commodity inputs and calcs'!$N$33:$N$100,0),MATCH($A496,'Commodity inputs and calcs'!$O$32:$S$32,0))+'Fuel adder inputs and calcs'!Q493</f>
        <v>11.359524633667935</v>
      </c>
      <c r="J496" s="87"/>
      <c r="K496" s="86" t="s">
        <v>23</v>
      </c>
      <c r="L496" s="88">
        <v>1</v>
      </c>
      <c r="M496" s="137">
        <f>INDEX('Fixed inputs'!$G$8:$G$75,MATCH(C496,'Fixed inputs'!$D$8:$D$75,0))</f>
        <v>43556</v>
      </c>
      <c r="N496" s="137"/>
      <c r="O496" s="86" t="s">
        <v>24</v>
      </c>
      <c r="P496" s="86" t="s">
        <v>113</v>
      </c>
      <c r="Q496" s="86"/>
      <c r="R496" s="89" t="str">
        <f t="shared" si="2"/>
        <v>2024 Validation</v>
      </c>
    </row>
    <row r="497" spans="1:18" x14ac:dyDescent="0.6">
      <c r="A497" s="82" t="str">
        <f>'Fuel adder inputs and calcs'!C494</f>
        <v>LSFO</v>
      </c>
      <c r="B497" s="82" t="str">
        <f>'Fuel adder inputs and calcs'!D494</f>
        <v>ROI</v>
      </c>
      <c r="C497" s="82" t="str">
        <f>'Fuel adder inputs and calcs'!E494&amp;'Fuel adder inputs and calcs'!F494</f>
        <v>2019Q3</v>
      </c>
      <c r="D497" s="82" t="str">
        <f>B497&amp;IF(B497="",""," ")&amp;INDEX('Fixed inputs'!$D$93:$D$97,MATCH(A497,rngFuels,0))</f>
        <v>ROI Oil</v>
      </c>
      <c r="E497" s="59"/>
      <c r="G497" s="86" t="str">
        <f t="shared" si="55"/>
        <v>ROI Oil</v>
      </c>
      <c r="H497" s="86" t="s">
        <v>22</v>
      </c>
      <c r="I497" s="87">
        <f ca="1">INDEX(rngFuelPricesDeterministic,MATCH($C497,'Commodity inputs and calcs'!$N$33:$N$100,0),MATCH($A497,'Commodity inputs and calcs'!$O$32:$S$32,0))+'Fuel adder inputs and calcs'!Q494</f>
        <v>11.359524633667935</v>
      </c>
      <c r="J497" s="87"/>
      <c r="K497" s="86" t="s">
        <v>23</v>
      </c>
      <c r="L497" s="88">
        <v>1</v>
      </c>
      <c r="M497" s="137">
        <f>INDEX('Fixed inputs'!$G$8:$G$75,MATCH(C497,'Fixed inputs'!$D$8:$D$75,0))</f>
        <v>43647</v>
      </c>
      <c r="N497" s="137"/>
      <c r="O497" s="86" t="s">
        <v>24</v>
      </c>
      <c r="P497" s="86" t="s">
        <v>113</v>
      </c>
      <c r="Q497" s="86"/>
      <c r="R497" s="89" t="str">
        <f t="shared" si="2"/>
        <v>2024 Validation</v>
      </c>
    </row>
    <row r="498" spans="1:18" x14ac:dyDescent="0.6">
      <c r="A498" s="82" t="str">
        <f>'Fuel adder inputs and calcs'!C495</f>
        <v>LSFO</v>
      </c>
      <c r="B498" s="82" t="str">
        <f>'Fuel adder inputs and calcs'!D495</f>
        <v>ROI</v>
      </c>
      <c r="C498" s="82" t="str">
        <f>'Fuel adder inputs and calcs'!E495&amp;'Fuel adder inputs and calcs'!F495</f>
        <v>2019Q4</v>
      </c>
      <c r="D498" s="82" t="str">
        <f>B498&amp;IF(B498="",""," ")&amp;INDEX('Fixed inputs'!$D$93:$D$97,MATCH(A498,rngFuels,0))</f>
        <v>ROI Oil</v>
      </c>
      <c r="E498" s="59"/>
      <c r="G498" s="86" t="str">
        <f t="shared" si="55"/>
        <v>ROI Oil</v>
      </c>
      <c r="H498" s="86" t="s">
        <v>22</v>
      </c>
      <c r="I498" s="87">
        <f ca="1">INDEX(rngFuelPricesDeterministic,MATCH($C498,'Commodity inputs and calcs'!$N$33:$N$100,0),MATCH($A498,'Commodity inputs and calcs'!$O$32:$S$32,0))+'Fuel adder inputs and calcs'!Q495</f>
        <v>11.359524633667935</v>
      </c>
      <c r="J498" s="87"/>
      <c r="K498" s="86" t="s">
        <v>23</v>
      </c>
      <c r="L498" s="88">
        <v>1</v>
      </c>
      <c r="M498" s="137">
        <f>INDEX('Fixed inputs'!$G$8:$G$75,MATCH(C498,'Fixed inputs'!$D$8:$D$75,0))</f>
        <v>43739</v>
      </c>
      <c r="N498" s="137"/>
      <c r="O498" s="86" t="s">
        <v>24</v>
      </c>
      <c r="P498" s="86" t="s">
        <v>113</v>
      </c>
      <c r="Q498" s="86"/>
      <c r="R498" s="89" t="str">
        <f t="shared" si="2"/>
        <v>2024 Validation</v>
      </c>
    </row>
    <row r="499" spans="1:18" x14ac:dyDescent="0.6">
      <c r="A499" s="82" t="str">
        <f>'Fuel adder inputs and calcs'!C496</f>
        <v>LSFO</v>
      </c>
      <c r="B499" s="82" t="str">
        <f>'Fuel adder inputs and calcs'!D496</f>
        <v>ROI</v>
      </c>
      <c r="C499" s="82" t="str">
        <f>'Fuel adder inputs and calcs'!E496&amp;'Fuel adder inputs and calcs'!F496</f>
        <v>2020Q1</v>
      </c>
      <c r="D499" s="82" t="str">
        <f>B499&amp;IF(B499="",""," ")&amp;INDEX('Fixed inputs'!$D$93:$D$97,MATCH(A499,rngFuels,0))</f>
        <v>ROI Oil</v>
      </c>
      <c r="E499" s="59"/>
      <c r="G499" s="86" t="str">
        <f t="shared" si="55"/>
        <v>ROI Oil</v>
      </c>
      <c r="H499" s="86" t="s">
        <v>22</v>
      </c>
      <c r="I499" s="87">
        <f ca="1">INDEX(rngFuelPricesDeterministic,MATCH($C499,'Commodity inputs and calcs'!$N$33:$N$100,0),MATCH($A499,'Commodity inputs and calcs'!$O$32:$S$32,0))+'Fuel adder inputs and calcs'!Q496</f>
        <v>11.359524633667935</v>
      </c>
      <c r="J499" s="87"/>
      <c r="K499" s="86" t="s">
        <v>23</v>
      </c>
      <c r="L499" s="88">
        <v>1</v>
      </c>
      <c r="M499" s="137">
        <f>INDEX('Fixed inputs'!$G$8:$G$75,MATCH(C499,'Fixed inputs'!$D$8:$D$75,0))</f>
        <v>43831</v>
      </c>
      <c r="N499" s="137"/>
      <c r="O499" s="86" t="s">
        <v>24</v>
      </c>
      <c r="P499" s="86" t="s">
        <v>113</v>
      </c>
      <c r="Q499" s="86"/>
      <c r="R499" s="89" t="str">
        <f t="shared" si="2"/>
        <v>2024 Validation</v>
      </c>
    </row>
    <row r="500" spans="1:18" x14ac:dyDescent="0.6">
      <c r="A500" s="82" t="str">
        <f>'Fuel adder inputs and calcs'!C497</f>
        <v>LSFO</v>
      </c>
      <c r="B500" s="82" t="str">
        <f>'Fuel adder inputs and calcs'!D497</f>
        <v>ROI</v>
      </c>
      <c r="C500" s="82" t="str">
        <f>'Fuel adder inputs and calcs'!E497&amp;'Fuel adder inputs and calcs'!F497</f>
        <v>2020Q2</v>
      </c>
      <c r="D500" s="82" t="str">
        <f>B500&amp;IF(B500="",""," ")&amp;INDEX('Fixed inputs'!$D$93:$D$97,MATCH(A500,rngFuels,0))</f>
        <v>ROI Oil</v>
      </c>
      <c r="E500" s="59"/>
      <c r="G500" s="86" t="str">
        <f t="shared" si="55"/>
        <v>ROI Oil</v>
      </c>
      <c r="H500" s="86" t="s">
        <v>22</v>
      </c>
      <c r="I500" s="87">
        <f ca="1">INDEX(rngFuelPricesDeterministic,MATCH($C500,'Commodity inputs and calcs'!$N$33:$N$100,0),MATCH($A500,'Commodity inputs and calcs'!$O$32:$S$32,0))+'Fuel adder inputs and calcs'!Q497</f>
        <v>11.359524633667935</v>
      </c>
      <c r="J500" s="87"/>
      <c r="K500" s="86" t="s">
        <v>23</v>
      </c>
      <c r="L500" s="88">
        <v>1</v>
      </c>
      <c r="M500" s="137">
        <f>INDEX('Fixed inputs'!$G$8:$G$75,MATCH(C500,'Fixed inputs'!$D$8:$D$75,0))</f>
        <v>43922</v>
      </c>
      <c r="N500" s="137"/>
      <c r="O500" s="86" t="s">
        <v>24</v>
      </c>
      <c r="P500" s="86" t="s">
        <v>113</v>
      </c>
      <c r="Q500" s="86"/>
      <c r="R500" s="89" t="str">
        <f t="shared" si="2"/>
        <v>2024 Validation</v>
      </c>
    </row>
    <row r="501" spans="1:18" x14ac:dyDescent="0.6">
      <c r="A501" s="82" t="str">
        <f>'Fuel adder inputs and calcs'!C498</f>
        <v>LSFO</v>
      </c>
      <c r="B501" s="82" t="str">
        <f>'Fuel adder inputs and calcs'!D498</f>
        <v>ROI</v>
      </c>
      <c r="C501" s="82" t="str">
        <f>'Fuel adder inputs and calcs'!E498&amp;'Fuel adder inputs and calcs'!F498</f>
        <v>2020Q3</v>
      </c>
      <c r="D501" s="82" t="str">
        <f>B501&amp;IF(B501="",""," ")&amp;INDEX('Fixed inputs'!$D$93:$D$97,MATCH(A501,rngFuels,0))</f>
        <v>ROI Oil</v>
      </c>
      <c r="E501" s="59"/>
      <c r="G501" s="86" t="str">
        <f t="shared" si="55"/>
        <v>ROI Oil</v>
      </c>
      <c r="H501" s="86" t="s">
        <v>22</v>
      </c>
      <c r="I501" s="87">
        <f ca="1">INDEX(rngFuelPricesDeterministic,MATCH($C501,'Commodity inputs and calcs'!$N$33:$N$100,0),MATCH($A501,'Commodity inputs and calcs'!$O$32:$S$32,0))+'Fuel adder inputs and calcs'!Q498</f>
        <v>11.359524633667935</v>
      </c>
      <c r="J501" s="87"/>
      <c r="K501" s="86" t="s">
        <v>23</v>
      </c>
      <c r="L501" s="88">
        <v>1</v>
      </c>
      <c r="M501" s="137">
        <f>INDEX('Fixed inputs'!$G$8:$G$75,MATCH(C501,'Fixed inputs'!$D$8:$D$75,0))</f>
        <v>44013</v>
      </c>
      <c r="N501" s="137"/>
      <c r="O501" s="86" t="s">
        <v>24</v>
      </c>
      <c r="P501" s="86" t="s">
        <v>113</v>
      </c>
      <c r="Q501" s="86"/>
      <c r="R501" s="89" t="str">
        <f t="shared" si="2"/>
        <v>2024 Validation</v>
      </c>
    </row>
    <row r="502" spans="1:18" x14ac:dyDescent="0.6">
      <c r="A502" s="82" t="str">
        <f>'Fuel adder inputs and calcs'!C499</f>
        <v>LSFO</v>
      </c>
      <c r="B502" s="82" t="str">
        <f>'Fuel adder inputs and calcs'!D499</f>
        <v>ROI</v>
      </c>
      <c r="C502" s="82" t="str">
        <f>'Fuel adder inputs and calcs'!E499&amp;'Fuel adder inputs and calcs'!F499</f>
        <v>2020Q4</v>
      </c>
      <c r="D502" s="82" t="str">
        <f>B502&amp;IF(B502="",""," ")&amp;INDEX('Fixed inputs'!$D$93:$D$97,MATCH(A502,rngFuels,0))</f>
        <v>ROI Oil</v>
      </c>
      <c r="E502" s="59"/>
      <c r="G502" s="86" t="str">
        <f t="shared" si="55"/>
        <v>ROI Oil</v>
      </c>
      <c r="H502" s="86" t="s">
        <v>22</v>
      </c>
      <c r="I502" s="87">
        <f ca="1">INDEX(rngFuelPricesDeterministic,MATCH($C502,'Commodity inputs and calcs'!$N$33:$N$100,0),MATCH($A502,'Commodity inputs and calcs'!$O$32:$S$32,0))+'Fuel adder inputs and calcs'!Q499</f>
        <v>11.359524633667935</v>
      </c>
      <c r="J502" s="87"/>
      <c r="K502" s="86" t="s">
        <v>23</v>
      </c>
      <c r="L502" s="88">
        <v>1</v>
      </c>
      <c r="M502" s="137">
        <f>INDEX('Fixed inputs'!$G$8:$G$75,MATCH(C502,'Fixed inputs'!$D$8:$D$75,0))</f>
        <v>44105</v>
      </c>
      <c r="N502" s="137"/>
      <c r="O502" s="86" t="s">
        <v>24</v>
      </c>
      <c r="P502" s="86" t="s">
        <v>113</v>
      </c>
      <c r="Q502" s="86"/>
      <c r="R502" s="89" t="str">
        <f t="shared" si="2"/>
        <v>2024 Validation</v>
      </c>
    </row>
    <row r="503" spans="1:18" x14ac:dyDescent="0.6">
      <c r="A503" s="82" t="str">
        <f>'Fuel adder inputs and calcs'!C500</f>
        <v>LSFO</v>
      </c>
      <c r="B503" s="82" t="str">
        <f>'Fuel adder inputs and calcs'!D500</f>
        <v>ROI</v>
      </c>
      <c r="C503" s="82" t="str">
        <f>'Fuel adder inputs and calcs'!E500&amp;'Fuel adder inputs and calcs'!F500</f>
        <v>2021Q1</v>
      </c>
      <c r="D503" s="82" t="str">
        <f>B503&amp;IF(B503="",""," ")&amp;INDEX('Fixed inputs'!$D$93:$D$97,MATCH(A503,rngFuels,0))</f>
        <v>ROI Oil</v>
      </c>
      <c r="E503" s="59"/>
      <c r="G503" s="86" t="str">
        <f t="shared" si="55"/>
        <v>ROI Oil</v>
      </c>
      <c r="H503" s="86" t="s">
        <v>22</v>
      </c>
      <c r="I503" s="87">
        <f ca="1">INDEX(rngFuelPricesDeterministic,MATCH($C503,'Commodity inputs and calcs'!$N$33:$N$100,0),MATCH($A503,'Commodity inputs and calcs'!$O$32:$S$32,0))+'Fuel adder inputs and calcs'!Q500</f>
        <v>11.359524633667935</v>
      </c>
      <c r="J503" s="87"/>
      <c r="K503" s="86" t="s">
        <v>23</v>
      </c>
      <c r="L503" s="88">
        <v>1</v>
      </c>
      <c r="M503" s="137">
        <f>INDEX('Fixed inputs'!$G$8:$G$75,MATCH(C503,'Fixed inputs'!$D$8:$D$75,0))</f>
        <v>44197</v>
      </c>
      <c r="N503" s="137"/>
      <c r="O503" s="86" t="s">
        <v>24</v>
      </c>
      <c r="P503" s="86" t="s">
        <v>113</v>
      </c>
      <c r="Q503" s="86"/>
      <c r="R503" s="89" t="str">
        <f t="shared" si="2"/>
        <v>2024 Validation</v>
      </c>
    </row>
    <row r="504" spans="1:18" x14ac:dyDescent="0.6">
      <c r="A504" s="82" t="str">
        <f>'Fuel adder inputs and calcs'!C501</f>
        <v>LSFO</v>
      </c>
      <c r="B504" s="82" t="str">
        <f>'Fuel adder inputs and calcs'!D501</f>
        <v>ROI</v>
      </c>
      <c r="C504" s="82" t="str">
        <f>'Fuel adder inputs and calcs'!E501&amp;'Fuel adder inputs and calcs'!F501</f>
        <v>2021Q2</v>
      </c>
      <c r="D504" s="82" t="str">
        <f>B504&amp;IF(B504="",""," ")&amp;INDEX('Fixed inputs'!$D$93:$D$97,MATCH(A504,rngFuels,0))</f>
        <v>ROI Oil</v>
      </c>
      <c r="E504" s="59"/>
      <c r="G504" s="86" t="str">
        <f t="shared" si="55"/>
        <v>ROI Oil</v>
      </c>
      <c r="H504" s="86" t="s">
        <v>22</v>
      </c>
      <c r="I504" s="87">
        <f ca="1">INDEX(rngFuelPricesDeterministic,MATCH($C504,'Commodity inputs and calcs'!$N$33:$N$100,0),MATCH($A504,'Commodity inputs and calcs'!$O$32:$S$32,0))+'Fuel adder inputs and calcs'!Q501</f>
        <v>11.359524633667935</v>
      </c>
      <c r="J504" s="87"/>
      <c r="K504" s="86" t="s">
        <v>23</v>
      </c>
      <c r="L504" s="88">
        <v>1</v>
      </c>
      <c r="M504" s="137">
        <f>INDEX('Fixed inputs'!$G$8:$G$75,MATCH(C504,'Fixed inputs'!$D$8:$D$75,0))</f>
        <v>44287</v>
      </c>
      <c r="N504" s="137"/>
      <c r="O504" s="86" t="s">
        <v>24</v>
      </c>
      <c r="P504" s="86" t="s">
        <v>113</v>
      </c>
      <c r="Q504" s="86"/>
      <c r="R504" s="89" t="str">
        <f t="shared" si="2"/>
        <v>2024 Validation</v>
      </c>
    </row>
    <row r="505" spans="1:18" x14ac:dyDescent="0.6">
      <c r="A505" s="82" t="str">
        <f>'Fuel adder inputs and calcs'!C502</f>
        <v>LSFO</v>
      </c>
      <c r="B505" s="82" t="str">
        <f>'Fuel adder inputs and calcs'!D502</f>
        <v>ROI</v>
      </c>
      <c r="C505" s="82" t="str">
        <f>'Fuel adder inputs and calcs'!E502&amp;'Fuel adder inputs and calcs'!F502</f>
        <v>2021Q3</v>
      </c>
      <c r="D505" s="82" t="str">
        <f>B505&amp;IF(B505="",""," ")&amp;INDEX('Fixed inputs'!$D$93:$D$97,MATCH(A505,rngFuels,0))</f>
        <v>ROI Oil</v>
      </c>
      <c r="E505" s="59"/>
      <c r="G505" s="86" t="str">
        <f t="shared" si="55"/>
        <v>ROI Oil</v>
      </c>
      <c r="H505" s="86" t="s">
        <v>22</v>
      </c>
      <c r="I505" s="87">
        <f ca="1">INDEX(rngFuelPricesDeterministic,MATCH($C505,'Commodity inputs and calcs'!$N$33:$N$100,0),MATCH($A505,'Commodity inputs and calcs'!$O$32:$S$32,0))+'Fuel adder inputs and calcs'!Q502</f>
        <v>11.359524633667935</v>
      </c>
      <c r="J505" s="87"/>
      <c r="K505" s="86" t="s">
        <v>23</v>
      </c>
      <c r="L505" s="88">
        <v>1</v>
      </c>
      <c r="M505" s="137">
        <f>INDEX('Fixed inputs'!$G$8:$G$75,MATCH(C505,'Fixed inputs'!$D$8:$D$75,0))</f>
        <v>44378</v>
      </c>
      <c r="N505" s="137"/>
      <c r="O505" s="86" t="s">
        <v>24</v>
      </c>
      <c r="P505" s="86" t="s">
        <v>113</v>
      </c>
      <c r="Q505" s="86"/>
      <c r="R505" s="89" t="str">
        <f t="shared" si="2"/>
        <v>2024 Validation</v>
      </c>
    </row>
    <row r="506" spans="1:18" x14ac:dyDescent="0.6">
      <c r="A506" s="82" t="str">
        <f>'Fuel adder inputs and calcs'!C503</f>
        <v>LSFO</v>
      </c>
      <c r="B506" s="82" t="str">
        <f>'Fuel adder inputs and calcs'!D503</f>
        <v>ROI</v>
      </c>
      <c r="C506" s="82" t="str">
        <f>'Fuel adder inputs and calcs'!E503&amp;'Fuel adder inputs and calcs'!F503</f>
        <v>2021Q4</v>
      </c>
      <c r="D506" s="82" t="str">
        <f>B506&amp;IF(B506="",""," ")&amp;INDEX('Fixed inputs'!$D$93:$D$97,MATCH(A506,rngFuels,0))</f>
        <v>ROI Oil</v>
      </c>
      <c r="E506" s="59"/>
      <c r="G506" s="86" t="str">
        <f t="shared" si="55"/>
        <v>ROI Oil</v>
      </c>
      <c r="H506" s="86" t="s">
        <v>22</v>
      </c>
      <c r="I506" s="87">
        <f ca="1">INDEX(rngFuelPricesDeterministic,MATCH($C506,'Commodity inputs and calcs'!$N$33:$N$100,0),MATCH($A506,'Commodity inputs and calcs'!$O$32:$S$32,0))+'Fuel adder inputs and calcs'!Q503</f>
        <v>11.359524633667935</v>
      </c>
      <c r="J506" s="87"/>
      <c r="K506" s="86" t="s">
        <v>23</v>
      </c>
      <c r="L506" s="88">
        <v>1</v>
      </c>
      <c r="M506" s="137">
        <f>INDEX('Fixed inputs'!$G$8:$G$75,MATCH(C506,'Fixed inputs'!$D$8:$D$75,0))</f>
        <v>44470</v>
      </c>
      <c r="N506" s="137"/>
      <c r="O506" s="86" t="s">
        <v>24</v>
      </c>
      <c r="P506" s="86" t="s">
        <v>113</v>
      </c>
      <c r="Q506" s="86"/>
      <c r="R506" s="89" t="str">
        <f t="shared" si="2"/>
        <v>2024 Validation</v>
      </c>
    </row>
    <row r="507" spans="1:18" x14ac:dyDescent="0.6">
      <c r="A507" s="82" t="str">
        <f>'Fuel adder inputs and calcs'!C504</f>
        <v>LSFO</v>
      </c>
      <c r="B507" s="82" t="str">
        <f>'Fuel adder inputs and calcs'!D504</f>
        <v>ROI</v>
      </c>
      <c r="C507" s="82" t="str">
        <f>'Fuel adder inputs and calcs'!E504&amp;'Fuel adder inputs and calcs'!F504</f>
        <v>2022Q1</v>
      </c>
      <c r="D507" s="82" t="str">
        <f>B507&amp;IF(B507="",""," ")&amp;INDEX('Fixed inputs'!$D$93:$D$97,MATCH(A507,rngFuels,0))</f>
        <v>ROI Oil</v>
      </c>
      <c r="E507" s="59"/>
      <c r="G507" s="86" t="str">
        <f t="shared" si="55"/>
        <v>ROI Oil</v>
      </c>
      <c r="H507" s="86" t="s">
        <v>22</v>
      </c>
      <c r="I507" s="87">
        <f ca="1">INDEX(rngFuelPricesDeterministic,MATCH($C507,'Commodity inputs and calcs'!$N$33:$N$100,0),MATCH($A507,'Commodity inputs and calcs'!$O$32:$S$32,0))+'Fuel adder inputs and calcs'!Q504</f>
        <v>11.359524633667935</v>
      </c>
      <c r="J507" s="87"/>
      <c r="K507" s="86" t="s">
        <v>23</v>
      </c>
      <c r="L507" s="88">
        <v>1</v>
      </c>
      <c r="M507" s="137">
        <f>INDEX('Fixed inputs'!$G$8:$G$75,MATCH(C507,'Fixed inputs'!$D$8:$D$75,0))</f>
        <v>44562</v>
      </c>
      <c r="N507" s="137"/>
      <c r="O507" s="86" t="s">
        <v>24</v>
      </c>
      <c r="P507" s="86" t="s">
        <v>113</v>
      </c>
      <c r="Q507" s="86"/>
      <c r="R507" s="89" t="str">
        <f t="shared" si="2"/>
        <v>2024 Validation</v>
      </c>
    </row>
    <row r="508" spans="1:18" x14ac:dyDescent="0.6">
      <c r="A508" s="82" t="str">
        <f>'Fuel adder inputs and calcs'!C505</f>
        <v>LSFO</v>
      </c>
      <c r="B508" s="82" t="str">
        <f>'Fuel adder inputs and calcs'!D505</f>
        <v>ROI</v>
      </c>
      <c r="C508" s="82" t="str">
        <f>'Fuel adder inputs and calcs'!E505&amp;'Fuel adder inputs and calcs'!F505</f>
        <v>2022Q2</v>
      </c>
      <c r="D508" s="82" t="str">
        <f>B508&amp;IF(B508="",""," ")&amp;INDEX('Fixed inputs'!$D$93:$D$97,MATCH(A508,rngFuels,0))</f>
        <v>ROI Oil</v>
      </c>
      <c r="E508" s="59"/>
      <c r="G508" s="86" t="str">
        <f t="shared" si="55"/>
        <v>ROI Oil</v>
      </c>
      <c r="H508" s="86" t="s">
        <v>22</v>
      </c>
      <c r="I508" s="87">
        <f ca="1">INDEX(rngFuelPricesDeterministic,MATCH($C508,'Commodity inputs and calcs'!$N$33:$N$100,0),MATCH($A508,'Commodity inputs and calcs'!$O$32:$S$32,0))+'Fuel adder inputs and calcs'!Q505</f>
        <v>11.359524633667935</v>
      </c>
      <c r="J508" s="87"/>
      <c r="K508" s="86" t="s">
        <v>23</v>
      </c>
      <c r="L508" s="88">
        <v>1</v>
      </c>
      <c r="M508" s="137">
        <f>INDEX('Fixed inputs'!$G$8:$G$75,MATCH(C508,'Fixed inputs'!$D$8:$D$75,0))</f>
        <v>44652</v>
      </c>
      <c r="N508" s="137"/>
      <c r="O508" s="86" t="s">
        <v>24</v>
      </c>
      <c r="P508" s="86" t="s">
        <v>113</v>
      </c>
      <c r="Q508" s="86"/>
      <c r="R508" s="89" t="str">
        <f t="shared" si="2"/>
        <v>2024 Validation</v>
      </c>
    </row>
    <row r="509" spans="1:18" x14ac:dyDescent="0.6">
      <c r="A509" s="82" t="str">
        <f>'Fuel adder inputs and calcs'!C506</f>
        <v>LSFO</v>
      </c>
      <c r="B509" s="82" t="str">
        <f>'Fuel adder inputs and calcs'!D506</f>
        <v>ROI</v>
      </c>
      <c r="C509" s="82" t="str">
        <f>'Fuel adder inputs and calcs'!E506&amp;'Fuel adder inputs and calcs'!F506</f>
        <v>2022Q3</v>
      </c>
      <c r="D509" s="82" t="str">
        <f>B509&amp;IF(B509="",""," ")&amp;INDEX('Fixed inputs'!$D$93:$D$97,MATCH(A509,rngFuels,0))</f>
        <v>ROI Oil</v>
      </c>
      <c r="E509" s="59"/>
      <c r="G509" s="86" t="str">
        <f t="shared" si="55"/>
        <v>ROI Oil</v>
      </c>
      <c r="H509" s="86" t="s">
        <v>22</v>
      </c>
      <c r="I509" s="87">
        <f ca="1">INDEX(rngFuelPricesDeterministic,MATCH($C509,'Commodity inputs and calcs'!$N$33:$N$100,0),MATCH($A509,'Commodity inputs and calcs'!$O$32:$S$32,0))+'Fuel adder inputs and calcs'!Q506</f>
        <v>11.359524633667935</v>
      </c>
      <c r="J509" s="87"/>
      <c r="K509" s="86" t="s">
        <v>23</v>
      </c>
      <c r="L509" s="88">
        <v>1</v>
      </c>
      <c r="M509" s="137">
        <f>INDEX('Fixed inputs'!$G$8:$G$75,MATCH(C509,'Fixed inputs'!$D$8:$D$75,0))</f>
        <v>44743</v>
      </c>
      <c r="N509" s="137"/>
      <c r="O509" s="86" t="s">
        <v>24</v>
      </c>
      <c r="P509" s="86" t="s">
        <v>113</v>
      </c>
      <c r="Q509" s="86"/>
      <c r="R509" s="89" t="str">
        <f t="shared" si="2"/>
        <v>2024 Validation</v>
      </c>
    </row>
    <row r="510" spans="1:18" x14ac:dyDescent="0.6">
      <c r="A510" s="82" t="str">
        <f>'Fuel adder inputs and calcs'!C507</f>
        <v>LSFO</v>
      </c>
      <c r="B510" s="82" t="str">
        <f>'Fuel adder inputs and calcs'!D507</f>
        <v>ROI</v>
      </c>
      <c r="C510" s="82" t="str">
        <f>'Fuel adder inputs and calcs'!E507&amp;'Fuel adder inputs and calcs'!F507</f>
        <v>2022Q4</v>
      </c>
      <c r="D510" s="82" t="str">
        <f>B510&amp;IF(B510="",""," ")&amp;INDEX('Fixed inputs'!$D$93:$D$97,MATCH(A510,rngFuels,0))</f>
        <v>ROI Oil</v>
      </c>
      <c r="E510" s="59"/>
      <c r="G510" s="86" t="str">
        <f t="shared" si="55"/>
        <v>ROI Oil</v>
      </c>
      <c r="H510" s="86" t="s">
        <v>22</v>
      </c>
      <c r="I510" s="87">
        <f ca="1">INDEX(rngFuelPricesDeterministic,MATCH($C510,'Commodity inputs and calcs'!$N$33:$N$100,0),MATCH($A510,'Commodity inputs and calcs'!$O$32:$S$32,0))+'Fuel adder inputs and calcs'!Q507</f>
        <v>11.359524633667935</v>
      </c>
      <c r="J510" s="87"/>
      <c r="K510" s="86" t="s">
        <v>23</v>
      </c>
      <c r="L510" s="88">
        <v>1</v>
      </c>
      <c r="M510" s="137">
        <f>INDEX('Fixed inputs'!$G$8:$G$75,MATCH(C510,'Fixed inputs'!$D$8:$D$75,0))</f>
        <v>44835</v>
      </c>
      <c r="N510" s="137"/>
      <c r="O510" s="86" t="s">
        <v>24</v>
      </c>
      <c r="P510" s="86" t="s">
        <v>113</v>
      </c>
      <c r="Q510" s="86"/>
      <c r="R510" s="89" t="str">
        <f t="shared" si="2"/>
        <v>2024 Validation</v>
      </c>
    </row>
    <row r="511" spans="1:18" x14ac:dyDescent="0.6">
      <c r="A511" s="82" t="str">
        <f>'Fuel adder inputs and calcs'!C508</f>
        <v>LSFO</v>
      </c>
      <c r="B511" s="82" t="str">
        <f>'Fuel adder inputs and calcs'!D508</f>
        <v>ROI</v>
      </c>
      <c r="C511" s="82" t="str">
        <f>'Fuel adder inputs and calcs'!E508&amp;'Fuel adder inputs and calcs'!F508</f>
        <v>2023Q1</v>
      </c>
      <c r="D511" s="82" t="str">
        <f>B511&amp;IF(B511="",""," ")&amp;INDEX('Fixed inputs'!$D$93:$D$97,MATCH(A511,rngFuels,0))</f>
        <v>ROI Oil</v>
      </c>
      <c r="E511" s="59"/>
      <c r="G511" s="86" t="str">
        <f t="shared" si="55"/>
        <v>ROI Oil</v>
      </c>
      <c r="H511" s="86" t="s">
        <v>22</v>
      </c>
      <c r="I511" s="87">
        <f ca="1">INDEX(rngFuelPricesDeterministic,MATCH($C511,'Commodity inputs and calcs'!$N$33:$N$100,0),MATCH($A511,'Commodity inputs and calcs'!$O$32:$S$32,0))+'Fuel adder inputs and calcs'!Q508</f>
        <v>11.359524633667935</v>
      </c>
      <c r="J511" s="87"/>
      <c r="K511" s="86" t="s">
        <v>23</v>
      </c>
      <c r="L511" s="88">
        <v>1</v>
      </c>
      <c r="M511" s="137">
        <f>INDEX('Fixed inputs'!$G$8:$G$75,MATCH(C511,'Fixed inputs'!$D$8:$D$75,0))</f>
        <v>44927</v>
      </c>
      <c r="N511" s="137"/>
      <c r="O511" s="86" t="s">
        <v>24</v>
      </c>
      <c r="P511" s="86" t="s">
        <v>113</v>
      </c>
      <c r="Q511" s="86"/>
      <c r="R511" s="89" t="str">
        <f t="shared" si="2"/>
        <v>2024 Validation</v>
      </c>
    </row>
    <row r="512" spans="1:18" x14ac:dyDescent="0.6">
      <c r="A512" s="82" t="str">
        <f>'Fuel adder inputs and calcs'!C509</f>
        <v>LSFO</v>
      </c>
      <c r="B512" s="82" t="str">
        <f>'Fuel adder inputs and calcs'!D509</f>
        <v>ROI</v>
      </c>
      <c r="C512" s="82" t="str">
        <f>'Fuel adder inputs and calcs'!E509&amp;'Fuel adder inputs and calcs'!F509</f>
        <v>2023Q2</v>
      </c>
      <c r="D512" s="82" t="str">
        <f>B512&amp;IF(B512="",""," ")&amp;INDEX('Fixed inputs'!$D$93:$D$97,MATCH(A512,rngFuels,0))</f>
        <v>ROI Oil</v>
      </c>
      <c r="E512" s="59"/>
      <c r="G512" s="86" t="str">
        <f t="shared" si="55"/>
        <v>ROI Oil</v>
      </c>
      <c r="H512" s="86" t="s">
        <v>22</v>
      </c>
      <c r="I512" s="87">
        <f ca="1">INDEX(rngFuelPricesDeterministic,MATCH($C512,'Commodity inputs and calcs'!$N$33:$N$100,0),MATCH($A512,'Commodity inputs and calcs'!$O$32:$S$32,0))+'Fuel adder inputs and calcs'!Q509</f>
        <v>11.359524633667935</v>
      </c>
      <c r="J512" s="87"/>
      <c r="K512" s="86" t="s">
        <v>23</v>
      </c>
      <c r="L512" s="88">
        <v>1</v>
      </c>
      <c r="M512" s="137">
        <f>INDEX('Fixed inputs'!$G$8:$G$75,MATCH(C512,'Fixed inputs'!$D$8:$D$75,0))</f>
        <v>45017</v>
      </c>
      <c r="N512" s="137"/>
      <c r="O512" s="86" t="s">
        <v>24</v>
      </c>
      <c r="P512" s="86" t="s">
        <v>113</v>
      </c>
      <c r="Q512" s="86"/>
      <c r="R512" s="89" t="str">
        <f t="shared" si="2"/>
        <v>2024 Validation</v>
      </c>
    </row>
    <row r="513" spans="1:18" x14ac:dyDescent="0.6">
      <c r="A513" s="82" t="str">
        <f>'Fuel adder inputs and calcs'!C510</f>
        <v>LSFO</v>
      </c>
      <c r="B513" s="82" t="str">
        <f>'Fuel adder inputs and calcs'!D510</f>
        <v>ROI</v>
      </c>
      <c r="C513" s="82" t="str">
        <f>'Fuel adder inputs and calcs'!E510&amp;'Fuel adder inputs and calcs'!F510</f>
        <v>2023Q3</v>
      </c>
      <c r="D513" s="82" t="str">
        <f>B513&amp;IF(B513="",""," ")&amp;INDEX('Fixed inputs'!$D$93:$D$97,MATCH(A513,rngFuels,0))</f>
        <v>ROI Oil</v>
      </c>
      <c r="E513" s="59"/>
      <c r="G513" s="86" t="str">
        <f t="shared" si="55"/>
        <v>ROI Oil</v>
      </c>
      <c r="H513" s="86" t="s">
        <v>22</v>
      </c>
      <c r="I513" s="87">
        <f ca="1">INDEX(rngFuelPricesDeterministic,MATCH($C513,'Commodity inputs and calcs'!$N$33:$N$100,0),MATCH($A513,'Commodity inputs and calcs'!$O$32:$S$32,0))+'Fuel adder inputs and calcs'!Q510</f>
        <v>11.359524633667935</v>
      </c>
      <c r="J513" s="87"/>
      <c r="K513" s="86" t="s">
        <v>23</v>
      </c>
      <c r="L513" s="88">
        <v>1</v>
      </c>
      <c r="M513" s="137">
        <f>INDEX('Fixed inputs'!$G$8:$G$75,MATCH(C513,'Fixed inputs'!$D$8:$D$75,0))</f>
        <v>45108</v>
      </c>
      <c r="N513" s="137"/>
      <c r="O513" s="86" t="s">
        <v>24</v>
      </c>
      <c r="P513" s="86" t="s">
        <v>113</v>
      </c>
      <c r="Q513" s="86"/>
      <c r="R513" s="89" t="str">
        <f t="shared" si="2"/>
        <v>2024 Validation</v>
      </c>
    </row>
    <row r="514" spans="1:18" x14ac:dyDescent="0.6">
      <c r="A514" s="82" t="str">
        <f>'Fuel adder inputs and calcs'!C511</f>
        <v>LSFO</v>
      </c>
      <c r="B514" s="82" t="str">
        <f>'Fuel adder inputs and calcs'!D511</f>
        <v>ROI</v>
      </c>
      <c r="C514" s="82" t="str">
        <f>'Fuel adder inputs and calcs'!E511&amp;'Fuel adder inputs and calcs'!F511</f>
        <v>2023Q4</v>
      </c>
      <c r="D514" s="82" t="str">
        <f>B514&amp;IF(B514="",""," ")&amp;INDEX('Fixed inputs'!$D$93:$D$97,MATCH(A514,rngFuels,0))</f>
        <v>ROI Oil</v>
      </c>
      <c r="E514" s="59"/>
      <c r="G514" s="86" t="str">
        <f t="shared" si="55"/>
        <v>ROI Oil</v>
      </c>
      <c r="H514" s="86" t="s">
        <v>22</v>
      </c>
      <c r="I514" s="87">
        <f ca="1">INDEX(rngFuelPricesDeterministic,MATCH($C514,'Commodity inputs and calcs'!$N$33:$N$100,0),MATCH($A514,'Commodity inputs and calcs'!$O$32:$S$32,0))+'Fuel adder inputs and calcs'!Q511</f>
        <v>11.359524633667935</v>
      </c>
      <c r="J514" s="87"/>
      <c r="K514" s="86" t="s">
        <v>23</v>
      </c>
      <c r="L514" s="88">
        <v>1</v>
      </c>
      <c r="M514" s="137">
        <f>INDEX('Fixed inputs'!$G$8:$G$75,MATCH(C514,'Fixed inputs'!$D$8:$D$75,0))</f>
        <v>45200</v>
      </c>
      <c r="N514" s="137"/>
      <c r="O514" s="86" t="s">
        <v>24</v>
      </c>
      <c r="P514" s="86" t="s">
        <v>113</v>
      </c>
      <c r="Q514" s="86"/>
      <c r="R514" s="89" t="str">
        <f t="shared" si="2"/>
        <v>2024 Validation</v>
      </c>
    </row>
    <row r="515" spans="1:18" x14ac:dyDescent="0.6">
      <c r="A515" s="82" t="str">
        <f>'Fuel adder inputs and calcs'!C512</f>
        <v>LSFO</v>
      </c>
      <c r="B515" s="82" t="str">
        <f>'Fuel adder inputs and calcs'!D512</f>
        <v>ROI</v>
      </c>
      <c r="C515" s="82" t="str">
        <f>'Fuel adder inputs and calcs'!E512&amp;'Fuel adder inputs and calcs'!F512</f>
        <v>2024Q1</v>
      </c>
      <c r="D515" s="82" t="str">
        <f>B515&amp;IF(B515="",""," ")&amp;INDEX('Fixed inputs'!$D$93:$D$97,MATCH(A515,rngFuels,0))</f>
        <v>ROI Oil</v>
      </c>
      <c r="E515" s="59"/>
      <c r="G515" s="86" t="str">
        <f t="shared" ref="G515:G554" si="56">D515</f>
        <v>ROI Oil</v>
      </c>
      <c r="H515" s="86" t="s">
        <v>22</v>
      </c>
      <c r="I515" s="87">
        <f ca="1">INDEX(rngFuelPricesDeterministic,MATCH($C515,'Commodity inputs and calcs'!$N$33:$N$100,0),MATCH($A515,'Commodity inputs and calcs'!$O$32:$S$32,0))+'Fuel adder inputs and calcs'!Q512</f>
        <v>11.359524633667935</v>
      </c>
      <c r="J515" s="87"/>
      <c r="K515" s="86" t="s">
        <v>23</v>
      </c>
      <c r="L515" s="88">
        <v>1</v>
      </c>
      <c r="M515" s="137">
        <f>INDEX('Fixed inputs'!$G$8:$G$75,MATCH(C515,'Fixed inputs'!$D$8:$D$75,0))</f>
        <v>45292</v>
      </c>
      <c r="N515" s="137"/>
      <c r="O515" s="86" t="s">
        <v>24</v>
      </c>
      <c r="P515" s="86" t="s">
        <v>113</v>
      </c>
      <c r="Q515" s="86"/>
      <c r="R515" s="89" t="str">
        <f t="shared" ref="R515:R554" si="57">$H$6</f>
        <v>2024 Validation</v>
      </c>
    </row>
    <row r="516" spans="1:18" x14ac:dyDescent="0.6">
      <c r="A516" s="82" t="str">
        <f>'Fuel adder inputs and calcs'!C513</f>
        <v>LSFO</v>
      </c>
      <c r="B516" s="82" t="str">
        <f>'Fuel adder inputs and calcs'!D513</f>
        <v>ROI</v>
      </c>
      <c r="C516" s="82" t="str">
        <f>'Fuel adder inputs and calcs'!E513&amp;'Fuel adder inputs and calcs'!F513</f>
        <v>2024Q2</v>
      </c>
      <c r="D516" s="82" t="str">
        <f>B516&amp;IF(B516="",""," ")&amp;INDEX('Fixed inputs'!$D$93:$D$97,MATCH(A516,rngFuels,0))</f>
        <v>ROI Oil</v>
      </c>
      <c r="E516" s="59"/>
      <c r="G516" s="86" t="str">
        <f t="shared" si="56"/>
        <v>ROI Oil</v>
      </c>
      <c r="H516" s="86" t="s">
        <v>22</v>
      </c>
      <c r="I516" s="87">
        <f ca="1">INDEX(rngFuelPricesDeterministic,MATCH($C516,'Commodity inputs and calcs'!$N$33:$N$100,0),MATCH($A516,'Commodity inputs and calcs'!$O$32:$S$32,0))+'Fuel adder inputs and calcs'!Q513</f>
        <v>11.359524633667935</v>
      </c>
      <c r="J516" s="87"/>
      <c r="K516" s="86" t="s">
        <v>23</v>
      </c>
      <c r="L516" s="88">
        <v>1</v>
      </c>
      <c r="M516" s="137">
        <f>INDEX('Fixed inputs'!$G$8:$G$75,MATCH(C516,'Fixed inputs'!$D$8:$D$75,0))</f>
        <v>45383</v>
      </c>
      <c r="N516" s="137"/>
      <c r="O516" s="86" t="s">
        <v>24</v>
      </c>
      <c r="P516" s="86" t="s">
        <v>113</v>
      </c>
      <c r="Q516" s="86"/>
      <c r="R516" s="89" t="str">
        <f t="shared" si="57"/>
        <v>2024 Validation</v>
      </c>
    </row>
    <row r="517" spans="1:18" x14ac:dyDescent="0.6">
      <c r="A517" s="82" t="str">
        <f>'Fuel adder inputs and calcs'!C514</f>
        <v>LSFO</v>
      </c>
      <c r="B517" s="82" t="str">
        <f>'Fuel adder inputs and calcs'!D514</f>
        <v>ROI</v>
      </c>
      <c r="C517" s="82" t="str">
        <f>'Fuel adder inputs and calcs'!E514&amp;'Fuel adder inputs and calcs'!F514</f>
        <v>2024Q3</v>
      </c>
      <c r="D517" s="82" t="str">
        <f>B517&amp;IF(B517="",""," ")&amp;INDEX('Fixed inputs'!$D$93:$D$97,MATCH(A517,rngFuels,0))</f>
        <v>ROI Oil</v>
      </c>
      <c r="E517" s="59"/>
      <c r="G517" s="86" t="str">
        <f t="shared" si="56"/>
        <v>ROI Oil</v>
      </c>
      <c r="H517" s="86" t="s">
        <v>22</v>
      </c>
      <c r="I517" s="87">
        <f ca="1">INDEX(rngFuelPricesDeterministic,MATCH($C517,'Commodity inputs and calcs'!$N$33:$N$100,0),MATCH($A517,'Commodity inputs and calcs'!$O$32:$S$32,0))+'Fuel adder inputs and calcs'!Q514</f>
        <v>11.359524633667935</v>
      </c>
      <c r="J517" s="87"/>
      <c r="K517" s="86" t="s">
        <v>23</v>
      </c>
      <c r="L517" s="88">
        <v>1</v>
      </c>
      <c r="M517" s="137">
        <f>INDEX('Fixed inputs'!$G$8:$G$75,MATCH(C517,'Fixed inputs'!$D$8:$D$75,0))</f>
        <v>45474</v>
      </c>
      <c r="N517" s="137"/>
      <c r="O517" s="86" t="s">
        <v>24</v>
      </c>
      <c r="P517" s="86" t="s">
        <v>113</v>
      </c>
      <c r="Q517" s="86"/>
      <c r="R517" s="89" t="str">
        <f t="shared" si="57"/>
        <v>2024 Validation</v>
      </c>
    </row>
    <row r="518" spans="1:18" x14ac:dyDescent="0.6">
      <c r="A518" s="82" t="str">
        <f>'Fuel adder inputs and calcs'!C515</f>
        <v>LSFO</v>
      </c>
      <c r="B518" s="82" t="str">
        <f>'Fuel adder inputs and calcs'!D515</f>
        <v>ROI</v>
      </c>
      <c r="C518" s="82" t="str">
        <f>'Fuel adder inputs and calcs'!E515&amp;'Fuel adder inputs and calcs'!F515</f>
        <v>2024Q4</v>
      </c>
      <c r="D518" s="82" t="str">
        <f>B518&amp;IF(B518="",""," ")&amp;INDEX('Fixed inputs'!$D$93:$D$97,MATCH(A518,rngFuels,0))</f>
        <v>ROI Oil</v>
      </c>
      <c r="E518" s="59"/>
      <c r="G518" s="86" t="str">
        <f t="shared" si="56"/>
        <v>ROI Oil</v>
      </c>
      <c r="H518" s="86" t="s">
        <v>22</v>
      </c>
      <c r="I518" s="87">
        <f ca="1">INDEX(rngFuelPricesDeterministic,MATCH($C518,'Commodity inputs and calcs'!$N$33:$N$100,0),MATCH($A518,'Commodity inputs and calcs'!$O$32:$S$32,0))+'Fuel adder inputs and calcs'!Q515</f>
        <v>11.359524633667935</v>
      </c>
      <c r="J518" s="87"/>
      <c r="K518" s="86" t="s">
        <v>23</v>
      </c>
      <c r="L518" s="88">
        <v>1</v>
      </c>
      <c r="M518" s="137">
        <f>INDEX('Fixed inputs'!$G$8:$G$75,MATCH(C518,'Fixed inputs'!$D$8:$D$75,0))</f>
        <v>45566</v>
      </c>
      <c r="N518" s="137"/>
      <c r="O518" s="86" t="s">
        <v>24</v>
      </c>
      <c r="P518" s="86" t="s">
        <v>113</v>
      </c>
      <c r="Q518" s="86"/>
      <c r="R518" s="89" t="str">
        <f t="shared" si="57"/>
        <v>2024 Validation</v>
      </c>
    </row>
    <row r="519" spans="1:18" x14ac:dyDescent="0.6">
      <c r="A519" s="82" t="str">
        <f>'Fuel adder inputs and calcs'!C516</f>
        <v>LSFO</v>
      </c>
      <c r="B519" s="82" t="str">
        <f>'Fuel adder inputs and calcs'!D516</f>
        <v>ROI</v>
      </c>
      <c r="C519" s="82" t="str">
        <f>'Fuel adder inputs and calcs'!E516&amp;'Fuel adder inputs and calcs'!F516</f>
        <v>2025Q1</v>
      </c>
      <c r="D519" s="82" t="str">
        <f>B519&amp;IF(B519="",""," ")&amp;INDEX('Fixed inputs'!$D$93:$D$97,MATCH(A519,rngFuels,0))</f>
        <v>ROI Oil</v>
      </c>
      <c r="E519" s="59"/>
      <c r="G519" s="86" t="str">
        <f t="shared" si="56"/>
        <v>ROI Oil</v>
      </c>
      <c r="H519" s="86" t="s">
        <v>22</v>
      </c>
      <c r="I519" s="87">
        <f ca="1">INDEX(rngFuelPricesDeterministic,MATCH($C519,'Commodity inputs and calcs'!$N$33:$N$100,0),MATCH($A519,'Commodity inputs and calcs'!$O$32:$S$32,0))+'Fuel adder inputs and calcs'!Q516</f>
        <v>11.359524633667935</v>
      </c>
      <c r="J519" s="87"/>
      <c r="K519" s="86" t="s">
        <v>23</v>
      </c>
      <c r="L519" s="88">
        <v>1</v>
      </c>
      <c r="M519" s="137">
        <f>INDEX('Fixed inputs'!$G$8:$G$75,MATCH(C519,'Fixed inputs'!$D$8:$D$75,0))</f>
        <v>45658</v>
      </c>
      <c r="N519" s="137"/>
      <c r="O519" s="86" t="s">
        <v>24</v>
      </c>
      <c r="P519" s="86" t="s">
        <v>113</v>
      </c>
      <c r="Q519" s="86"/>
      <c r="R519" s="89" t="str">
        <f t="shared" si="57"/>
        <v>2024 Validation</v>
      </c>
    </row>
    <row r="520" spans="1:18" x14ac:dyDescent="0.6">
      <c r="A520" s="82" t="str">
        <f>'Fuel adder inputs and calcs'!C517</f>
        <v>LSFO</v>
      </c>
      <c r="B520" s="82" t="str">
        <f>'Fuel adder inputs and calcs'!D517</f>
        <v>ROI</v>
      </c>
      <c r="C520" s="82" t="str">
        <f>'Fuel adder inputs and calcs'!E517&amp;'Fuel adder inputs and calcs'!F517</f>
        <v>2025Q2</v>
      </c>
      <c r="D520" s="82" t="str">
        <f>B520&amp;IF(B520="",""," ")&amp;INDEX('Fixed inputs'!$D$93:$D$97,MATCH(A520,rngFuels,0))</f>
        <v>ROI Oil</v>
      </c>
      <c r="E520" s="59"/>
      <c r="G520" s="86" t="str">
        <f t="shared" si="56"/>
        <v>ROI Oil</v>
      </c>
      <c r="H520" s="86" t="s">
        <v>22</v>
      </c>
      <c r="I520" s="87">
        <f ca="1">INDEX(rngFuelPricesDeterministic,MATCH($C520,'Commodity inputs and calcs'!$N$33:$N$100,0),MATCH($A520,'Commodity inputs and calcs'!$O$32:$S$32,0))+'Fuel adder inputs and calcs'!Q517</f>
        <v>11.359524633667935</v>
      </c>
      <c r="J520" s="87"/>
      <c r="K520" s="86" t="s">
        <v>23</v>
      </c>
      <c r="L520" s="88">
        <v>1</v>
      </c>
      <c r="M520" s="137">
        <f>INDEX('Fixed inputs'!$G$8:$G$75,MATCH(C520,'Fixed inputs'!$D$8:$D$75,0))</f>
        <v>45748</v>
      </c>
      <c r="N520" s="137"/>
      <c r="O520" s="86" t="s">
        <v>24</v>
      </c>
      <c r="P520" s="86" t="s">
        <v>113</v>
      </c>
      <c r="Q520" s="86"/>
      <c r="R520" s="89" t="str">
        <f t="shared" si="57"/>
        <v>2024 Validation</v>
      </c>
    </row>
    <row r="521" spans="1:18" x14ac:dyDescent="0.6">
      <c r="A521" s="82" t="str">
        <f>'Fuel adder inputs and calcs'!C518</f>
        <v>LSFO</v>
      </c>
      <c r="B521" s="82" t="str">
        <f>'Fuel adder inputs and calcs'!D518</f>
        <v>ROI</v>
      </c>
      <c r="C521" s="82" t="str">
        <f>'Fuel adder inputs and calcs'!E518&amp;'Fuel adder inputs and calcs'!F518</f>
        <v>2025Q3</v>
      </c>
      <c r="D521" s="82" t="str">
        <f>B521&amp;IF(B521="",""," ")&amp;INDEX('Fixed inputs'!$D$93:$D$97,MATCH(A521,rngFuels,0))</f>
        <v>ROI Oil</v>
      </c>
      <c r="E521" s="59"/>
      <c r="G521" s="86" t="str">
        <f t="shared" si="56"/>
        <v>ROI Oil</v>
      </c>
      <c r="H521" s="86" t="s">
        <v>22</v>
      </c>
      <c r="I521" s="87">
        <f ca="1">INDEX(rngFuelPricesDeterministic,MATCH($C521,'Commodity inputs and calcs'!$N$33:$N$100,0),MATCH($A521,'Commodity inputs and calcs'!$O$32:$S$32,0))+'Fuel adder inputs and calcs'!Q518</f>
        <v>11.359524633667935</v>
      </c>
      <c r="J521" s="87"/>
      <c r="K521" s="86" t="s">
        <v>23</v>
      </c>
      <c r="L521" s="88">
        <v>1</v>
      </c>
      <c r="M521" s="137">
        <f>INDEX('Fixed inputs'!$G$8:$G$75,MATCH(C521,'Fixed inputs'!$D$8:$D$75,0))</f>
        <v>45839</v>
      </c>
      <c r="N521" s="137"/>
      <c r="O521" s="86" t="s">
        <v>24</v>
      </c>
      <c r="P521" s="86" t="s">
        <v>113</v>
      </c>
      <c r="Q521" s="86"/>
      <c r="R521" s="89" t="str">
        <f t="shared" si="57"/>
        <v>2024 Validation</v>
      </c>
    </row>
    <row r="522" spans="1:18" x14ac:dyDescent="0.6">
      <c r="A522" s="82" t="str">
        <f>'Fuel adder inputs and calcs'!C519</f>
        <v>LSFO</v>
      </c>
      <c r="B522" s="82" t="str">
        <f>'Fuel adder inputs and calcs'!D519</f>
        <v>ROI</v>
      </c>
      <c r="C522" s="82" t="str">
        <f>'Fuel adder inputs and calcs'!E519&amp;'Fuel adder inputs and calcs'!F519</f>
        <v>2025Q4</v>
      </c>
      <c r="D522" s="82" t="str">
        <f>B522&amp;IF(B522="",""," ")&amp;INDEX('Fixed inputs'!$D$93:$D$97,MATCH(A522,rngFuels,0))</f>
        <v>ROI Oil</v>
      </c>
      <c r="E522" s="59"/>
      <c r="G522" s="86" t="str">
        <f t="shared" si="56"/>
        <v>ROI Oil</v>
      </c>
      <c r="H522" s="86" t="s">
        <v>22</v>
      </c>
      <c r="I522" s="87">
        <f ca="1">INDEX(rngFuelPricesDeterministic,MATCH($C522,'Commodity inputs and calcs'!$N$33:$N$100,0),MATCH($A522,'Commodity inputs and calcs'!$O$32:$S$32,0))+'Fuel adder inputs and calcs'!Q519</f>
        <v>11.359524633667935</v>
      </c>
      <c r="J522" s="87"/>
      <c r="K522" s="86" t="s">
        <v>23</v>
      </c>
      <c r="L522" s="88">
        <v>1</v>
      </c>
      <c r="M522" s="137">
        <f>INDEX('Fixed inputs'!$G$8:$G$75,MATCH(C522,'Fixed inputs'!$D$8:$D$75,0))</f>
        <v>45931</v>
      </c>
      <c r="N522" s="137"/>
      <c r="O522" s="86" t="s">
        <v>24</v>
      </c>
      <c r="P522" s="86" t="s">
        <v>113</v>
      </c>
      <c r="Q522" s="86"/>
      <c r="R522" s="89" t="str">
        <f t="shared" si="57"/>
        <v>2024 Validation</v>
      </c>
    </row>
    <row r="523" spans="1:18" x14ac:dyDescent="0.6">
      <c r="A523" s="82" t="str">
        <f>'Fuel adder inputs and calcs'!C520</f>
        <v>LSFO</v>
      </c>
      <c r="B523" s="82" t="str">
        <f>'Fuel adder inputs and calcs'!D520</f>
        <v>ROI</v>
      </c>
      <c r="C523" s="82" t="str">
        <f>'Fuel adder inputs and calcs'!E520&amp;'Fuel adder inputs and calcs'!F520</f>
        <v>2026Q1</v>
      </c>
      <c r="D523" s="82" t="str">
        <f>B523&amp;IF(B523="",""," ")&amp;INDEX('Fixed inputs'!$D$93:$D$97,MATCH(A523,rngFuels,0))</f>
        <v>ROI Oil</v>
      </c>
      <c r="E523" s="59"/>
      <c r="G523" s="86" t="str">
        <f t="shared" si="56"/>
        <v>ROI Oil</v>
      </c>
      <c r="H523" s="86" t="s">
        <v>22</v>
      </c>
      <c r="I523" s="87">
        <f ca="1">INDEX(rngFuelPricesDeterministic,MATCH($C523,'Commodity inputs and calcs'!$N$33:$N$100,0),MATCH($A523,'Commodity inputs and calcs'!$O$32:$S$32,0))+'Fuel adder inputs and calcs'!Q520</f>
        <v>11.359524633667935</v>
      </c>
      <c r="J523" s="87"/>
      <c r="K523" s="86" t="s">
        <v>23</v>
      </c>
      <c r="L523" s="88">
        <v>1</v>
      </c>
      <c r="M523" s="137">
        <f>INDEX('Fixed inputs'!$G$8:$G$75,MATCH(C523,'Fixed inputs'!$D$8:$D$75,0))</f>
        <v>46023</v>
      </c>
      <c r="N523" s="137"/>
      <c r="O523" s="86" t="s">
        <v>24</v>
      </c>
      <c r="P523" s="86" t="s">
        <v>113</v>
      </c>
      <c r="Q523" s="86"/>
      <c r="R523" s="89" t="str">
        <f t="shared" si="57"/>
        <v>2024 Validation</v>
      </c>
    </row>
    <row r="524" spans="1:18" x14ac:dyDescent="0.6">
      <c r="A524" s="82" t="str">
        <f>'Fuel adder inputs and calcs'!C521</f>
        <v>LSFO</v>
      </c>
      <c r="B524" s="82" t="str">
        <f>'Fuel adder inputs and calcs'!D521</f>
        <v>ROI</v>
      </c>
      <c r="C524" s="82" t="str">
        <f>'Fuel adder inputs and calcs'!E521&amp;'Fuel adder inputs and calcs'!F521</f>
        <v>2026Q2</v>
      </c>
      <c r="D524" s="82" t="str">
        <f>B524&amp;IF(B524="",""," ")&amp;INDEX('Fixed inputs'!$D$93:$D$97,MATCH(A524,rngFuels,0))</f>
        <v>ROI Oil</v>
      </c>
      <c r="E524" s="59"/>
      <c r="G524" s="86" t="str">
        <f t="shared" si="56"/>
        <v>ROI Oil</v>
      </c>
      <c r="H524" s="86" t="s">
        <v>22</v>
      </c>
      <c r="I524" s="87">
        <f ca="1">INDEX(rngFuelPricesDeterministic,MATCH($C524,'Commodity inputs and calcs'!$N$33:$N$100,0),MATCH($A524,'Commodity inputs and calcs'!$O$32:$S$32,0))+'Fuel adder inputs and calcs'!Q521</f>
        <v>11.359524633667935</v>
      </c>
      <c r="J524" s="87"/>
      <c r="K524" s="86" t="s">
        <v>23</v>
      </c>
      <c r="L524" s="88">
        <v>1</v>
      </c>
      <c r="M524" s="137">
        <f>INDEX('Fixed inputs'!$G$8:$G$75,MATCH(C524,'Fixed inputs'!$D$8:$D$75,0))</f>
        <v>46113</v>
      </c>
      <c r="N524" s="137"/>
      <c r="O524" s="86" t="s">
        <v>24</v>
      </c>
      <c r="P524" s="86" t="s">
        <v>113</v>
      </c>
      <c r="Q524" s="86"/>
      <c r="R524" s="89" t="str">
        <f t="shared" si="57"/>
        <v>2024 Validation</v>
      </c>
    </row>
    <row r="525" spans="1:18" x14ac:dyDescent="0.6">
      <c r="A525" s="82" t="str">
        <f>'Fuel adder inputs and calcs'!C522</f>
        <v>LSFO</v>
      </c>
      <c r="B525" s="82" t="str">
        <f>'Fuel adder inputs and calcs'!D522</f>
        <v>ROI</v>
      </c>
      <c r="C525" s="82" t="str">
        <f>'Fuel adder inputs and calcs'!E522&amp;'Fuel adder inputs and calcs'!F522</f>
        <v>2026Q3</v>
      </c>
      <c r="D525" s="82" t="str">
        <f>B525&amp;IF(B525="",""," ")&amp;INDEX('Fixed inputs'!$D$93:$D$97,MATCH(A525,rngFuels,0))</f>
        <v>ROI Oil</v>
      </c>
      <c r="E525" s="59"/>
      <c r="G525" s="86" t="str">
        <f t="shared" si="56"/>
        <v>ROI Oil</v>
      </c>
      <c r="H525" s="86" t="s">
        <v>22</v>
      </c>
      <c r="I525" s="87">
        <f ca="1">INDEX(rngFuelPricesDeterministic,MATCH($C525,'Commodity inputs and calcs'!$N$33:$N$100,0),MATCH($A525,'Commodity inputs and calcs'!$O$32:$S$32,0))+'Fuel adder inputs and calcs'!Q522</f>
        <v>11.359524633667935</v>
      </c>
      <c r="J525" s="87"/>
      <c r="K525" s="86" t="s">
        <v>23</v>
      </c>
      <c r="L525" s="88">
        <v>1</v>
      </c>
      <c r="M525" s="137">
        <f>INDEX('Fixed inputs'!$G$8:$G$75,MATCH(C525,'Fixed inputs'!$D$8:$D$75,0))</f>
        <v>46204</v>
      </c>
      <c r="N525" s="137"/>
      <c r="O525" s="86" t="s">
        <v>24</v>
      </c>
      <c r="P525" s="86" t="s">
        <v>113</v>
      </c>
      <c r="Q525" s="86"/>
      <c r="R525" s="89" t="str">
        <f t="shared" si="57"/>
        <v>2024 Validation</v>
      </c>
    </row>
    <row r="526" spans="1:18" x14ac:dyDescent="0.6">
      <c r="A526" s="82" t="str">
        <f>'Fuel adder inputs and calcs'!C523</f>
        <v>LSFO</v>
      </c>
      <c r="B526" s="82" t="str">
        <f>'Fuel adder inputs and calcs'!D523</f>
        <v>ROI</v>
      </c>
      <c r="C526" s="82" t="str">
        <f>'Fuel adder inputs and calcs'!E523&amp;'Fuel adder inputs and calcs'!F523</f>
        <v>2026Q4</v>
      </c>
      <c r="D526" s="82" t="str">
        <f>B526&amp;IF(B526="",""," ")&amp;INDEX('Fixed inputs'!$D$93:$D$97,MATCH(A526,rngFuels,0))</f>
        <v>ROI Oil</v>
      </c>
      <c r="E526" s="59"/>
      <c r="G526" s="86" t="str">
        <f t="shared" si="56"/>
        <v>ROI Oil</v>
      </c>
      <c r="H526" s="86" t="s">
        <v>22</v>
      </c>
      <c r="I526" s="87">
        <f ca="1">INDEX(rngFuelPricesDeterministic,MATCH($C526,'Commodity inputs and calcs'!$N$33:$N$100,0),MATCH($A526,'Commodity inputs and calcs'!$O$32:$S$32,0))+'Fuel adder inputs and calcs'!Q523</f>
        <v>11.359524633667935</v>
      </c>
      <c r="J526" s="87"/>
      <c r="K526" s="86" t="s">
        <v>23</v>
      </c>
      <c r="L526" s="88">
        <v>1</v>
      </c>
      <c r="M526" s="137">
        <f>INDEX('Fixed inputs'!$G$8:$G$75,MATCH(C526,'Fixed inputs'!$D$8:$D$75,0))</f>
        <v>46296</v>
      </c>
      <c r="N526" s="137"/>
      <c r="O526" s="86" t="s">
        <v>24</v>
      </c>
      <c r="P526" s="86" t="s">
        <v>113</v>
      </c>
      <c r="Q526" s="86"/>
      <c r="R526" s="89" t="str">
        <f t="shared" si="57"/>
        <v>2024 Validation</v>
      </c>
    </row>
    <row r="527" spans="1:18" x14ac:dyDescent="0.6">
      <c r="A527" s="82" t="str">
        <f>'Fuel adder inputs and calcs'!C524</f>
        <v>LSFO</v>
      </c>
      <c r="B527" s="82" t="str">
        <f>'Fuel adder inputs and calcs'!D524</f>
        <v>ROI</v>
      </c>
      <c r="C527" s="82" t="str">
        <f>'Fuel adder inputs and calcs'!E524&amp;'Fuel adder inputs and calcs'!F524</f>
        <v>2027Q1</v>
      </c>
      <c r="D527" s="82" t="str">
        <f>B527&amp;IF(B527="",""," ")&amp;INDEX('Fixed inputs'!$D$93:$D$97,MATCH(A527,rngFuels,0))</f>
        <v>ROI Oil</v>
      </c>
      <c r="E527" s="59"/>
      <c r="G527" s="86" t="str">
        <f t="shared" si="56"/>
        <v>ROI Oil</v>
      </c>
      <c r="H527" s="86" t="s">
        <v>22</v>
      </c>
      <c r="I527" s="87">
        <f ca="1">INDEX(rngFuelPricesDeterministic,MATCH($C527,'Commodity inputs and calcs'!$N$33:$N$100,0),MATCH($A527,'Commodity inputs and calcs'!$O$32:$S$32,0))+'Fuel adder inputs and calcs'!Q524</f>
        <v>11.359524633667935</v>
      </c>
      <c r="J527" s="87"/>
      <c r="K527" s="86" t="s">
        <v>23</v>
      </c>
      <c r="L527" s="88">
        <v>1</v>
      </c>
      <c r="M527" s="137">
        <f>INDEX('Fixed inputs'!$G$8:$G$75,MATCH(C527,'Fixed inputs'!$D$8:$D$75,0))</f>
        <v>46388</v>
      </c>
      <c r="N527" s="137"/>
      <c r="O527" s="86" t="s">
        <v>24</v>
      </c>
      <c r="P527" s="86" t="s">
        <v>113</v>
      </c>
      <c r="Q527" s="86"/>
      <c r="R527" s="89" t="str">
        <f t="shared" si="57"/>
        <v>2024 Validation</v>
      </c>
    </row>
    <row r="528" spans="1:18" x14ac:dyDescent="0.6">
      <c r="A528" s="82" t="str">
        <f>'Fuel adder inputs and calcs'!C525</f>
        <v>LSFO</v>
      </c>
      <c r="B528" s="82" t="str">
        <f>'Fuel adder inputs and calcs'!D525</f>
        <v>ROI</v>
      </c>
      <c r="C528" s="82" t="str">
        <f>'Fuel adder inputs and calcs'!E525&amp;'Fuel adder inputs and calcs'!F525</f>
        <v>2027Q2</v>
      </c>
      <c r="D528" s="82" t="str">
        <f>B528&amp;IF(B528="",""," ")&amp;INDEX('Fixed inputs'!$D$93:$D$97,MATCH(A528,rngFuels,0))</f>
        <v>ROI Oil</v>
      </c>
      <c r="E528" s="59"/>
      <c r="G528" s="86" t="str">
        <f t="shared" si="56"/>
        <v>ROI Oil</v>
      </c>
      <c r="H528" s="86" t="s">
        <v>22</v>
      </c>
      <c r="I528" s="87">
        <f ca="1">INDEX(rngFuelPricesDeterministic,MATCH($C528,'Commodity inputs and calcs'!$N$33:$N$100,0),MATCH($A528,'Commodity inputs and calcs'!$O$32:$S$32,0))+'Fuel adder inputs and calcs'!Q525</f>
        <v>11.359524633667935</v>
      </c>
      <c r="J528" s="87"/>
      <c r="K528" s="86" t="s">
        <v>23</v>
      </c>
      <c r="L528" s="88">
        <v>1</v>
      </c>
      <c r="M528" s="137">
        <f>INDEX('Fixed inputs'!$G$8:$G$75,MATCH(C528,'Fixed inputs'!$D$8:$D$75,0))</f>
        <v>46478</v>
      </c>
      <c r="N528" s="137"/>
      <c r="O528" s="86" t="s">
        <v>24</v>
      </c>
      <c r="P528" s="86" t="s">
        <v>113</v>
      </c>
      <c r="Q528" s="86"/>
      <c r="R528" s="89" t="str">
        <f t="shared" si="57"/>
        <v>2024 Validation</v>
      </c>
    </row>
    <row r="529" spans="1:18" x14ac:dyDescent="0.6">
      <c r="A529" s="82" t="str">
        <f>'Fuel adder inputs and calcs'!C526</f>
        <v>LSFO</v>
      </c>
      <c r="B529" s="82" t="str">
        <f>'Fuel adder inputs and calcs'!D526</f>
        <v>ROI</v>
      </c>
      <c r="C529" s="82" t="str">
        <f>'Fuel adder inputs and calcs'!E526&amp;'Fuel adder inputs and calcs'!F526</f>
        <v>2027Q3</v>
      </c>
      <c r="D529" s="82" t="str">
        <f>B529&amp;IF(B529="",""," ")&amp;INDEX('Fixed inputs'!$D$93:$D$97,MATCH(A529,rngFuels,0))</f>
        <v>ROI Oil</v>
      </c>
      <c r="E529" s="59"/>
      <c r="G529" s="86" t="str">
        <f t="shared" si="56"/>
        <v>ROI Oil</v>
      </c>
      <c r="H529" s="86" t="s">
        <v>22</v>
      </c>
      <c r="I529" s="87">
        <f ca="1">INDEX(rngFuelPricesDeterministic,MATCH($C529,'Commodity inputs and calcs'!$N$33:$N$100,0),MATCH($A529,'Commodity inputs and calcs'!$O$32:$S$32,0))+'Fuel adder inputs and calcs'!Q526</f>
        <v>11.359524633667935</v>
      </c>
      <c r="J529" s="87"/>
      <c r="K529" s="86" t="s">
        <v>23</v>
      </c>
      <c r="L529" s="88">
        <v>1</v>
      </c>
      <c r="M529" s="137">
        <f>INDEX('Fixed inputs'!$G$8:$G$75,MATCH(C529,'Fixed inputs'!$D$8:$D$75,0))</f>
        <v>46569</v>
      </c>
      <c r="N529" s="137"/>
      <c r="O529" s="86" t="s">
        <v>24</v>
      </c>
      <c r="P529" s="86" t="s">
        <v>113</v>
      </c>
      <c r="Q529" s="86"/>
      <c r="R529" s="89" t="str">
        <f t="shared" si="57"/>
        <v>2024 Validation</v>
      </c>
    </row>
    <row r="530" spans="1:18" x14ac:dyDescent="0.6">
      <c r="A530" s="82" t="str">
        <f>'Fuel adder inputs and calcs'!C527</f>
        <v>LSFO</v>
      </c>
      <c r="B530" s="82" t="str">
        <f>'Fuel adder inputs and calcs'!D527</f>
        <v>ROI</v>
      </c>
      <c r="C530" s="82" t="str">
        <f>'Fuel adder inputs and calcs'!E527&amp;'Fuel adder inputs and calcs'!F527</f>
        <v>2027Q4</v>
      </c>
      <c r="D530" s="82" t="str">
        <f>B530&amp;IF(B530="",""," ")&amp;INDEX('Fixed inputs'!$D$93:$D$97,MATCH(A530,rngFuels,0))</f>
        <v>ROI Oil</v>
      </c>
      <c r="E530" s="59"/>
      <c r="G530" s="86" t="str">
        <f t="shared" si="56"/>
        <v>ROI Oil</v>
      </c>
      <c r="H530" s="86" t="s">
        <v>22</v>
      </c>
      <c r="I530" s="87">
        <f ca="1">INDEX(rngFuelPricesDeterministic,MATCH($C530,'Commodity inputs and calcs'!$N$33:$N$100,0),MATCH($A530,'Commodity inputs and calcs'!$O$32:$S$32,0))+'Fuel adder inputs and calcs'!Q527</f>
        <v>11.359524633667935</v>
      </c>
      <c r="J530" s="87"/>
      <c r="K530" s="86" t="s">
        <v>23</v>
      </c>
      <c r="L530" s="88">
        <v>1</v>
      </c>
      <c r="M530" s="137">
        <f>INDEX('Fixed inputs'!$G$8:$G$75,MATCH(C530,'Fixed inputs'!$D$8:$D$75,0))</f>
        <v>46661</v>
      </c>
      <c r="N530" s="137"/>
      <c r="O530" s="86" t="s">
        <v>24</v>
      </c>
      <c r="P530" s="86" t="s">
        <v>113</v>
      </c>
      <c r="Q530" s="86"/>
      <c r="R530" s="89" t="str">
        <f t="shared" si="57"/>
        <v>2024 Validation</v>
      </c>
    </row>
    <row r="531" spans="1:18" x14ac:dyDescent="0.6">
      <c r="A531" s="82" t="str">
        <f>'Fuel adder inputs and calcs'!C528</f>
        <v>LSFO</v>
      </c>
      <c r="B531" s="82" t="str">
        <f>'Fuel adder inputs and calcs'!D528</f>
        <v>ROI</v>
      </c>
      <c r="C531" s="82" t="str">
        <f>'Fuel adder inputs and calcs'!E528&amp;'Fuel adder inputs and calcs'!F528</f>
        <v>2028Q1</v>
      </c>
      <c r="D531" s="82" t="str">
        <f>B531&amp;IF(B531="",""," ")&amp;INDEX('Fixed inputs'!$D$93:$D$97,MATCH(A531,rngFuels,0))</f>
        <v>ROI Oil</v>
      </c>
      <c r="E531" s="59"/>
      <c r="G531" s="86" t="str">
        <f t="shared" si="56"/>
        <v>ROI Oil</v>
      </c>
      <c r="H531" s="86" t="s">
        <v>22</v>
      </c>
      <c r="I531" s="87">
        <f ca="1">INDEX(rngFuelPricesDeterministic,MATCH($C531,'Commodity inputs and calcs'!$N$33:$N$100,0),MATCH($A531,'Commodity inputs and calcs'!$O$32:$S$32,0))+'Fuel adder inputs and calcs'!Q528</f>
        <v>11.359524633667935</v>
      </c>
      <c r="J531" s="87"/>
      <c r="K531" s="86" t="s">
        <v>23</v>
      </c>
      <c r="L531" s="88">
        <v>1</v>
      </c>
      <c r="M531" s="137">
        <f>INDEX('Fixed inputs'!$G$8:$G$75,MATCH(C531,'Fixed inputs'!$D$8:$D$75,0))</f>
        <v>46753</v>
      </c>
      <c r="N531" s="137"/>
      <c r="O531" s="86" t="s">
        <v>24</v>
      </c>
      <c r="P531" s="86" t="s">
        <v>113</v>
      </c>
      <c r="Q531" s="86"/>
      <c r="R531" s="89" t="str">
        <f t="shared" si="57"/>
        <v>2024 Validation</v>
      </c>
    </row>
    <row r="532" spans="1:18" x14ac:dyDescent="0.6">
      <c r="A532" s="82" t="str">
        <f>'Fuel adder inputs and calcs'!C529</f>
        <v>LSFO</v>
      </c>
      <c r="B532" s="82" t="str">
        <f>'Fuel adder inputs and calcs'!D529</f>
        <v>ROI</v>
      </c>
      <c r="C532" s="82" t="str">
        <f>'Fuel adder inputs and calcs'!E529&amp;'Fuel adder inputs and calcs'!F529</f>
        <v>2028Q2</v>
      </c>
      <c r="D532" s="82" t="str">
        <f>B532&amp;IF(B532="",""," ")&amp;INDEX('Fixed inputs'!$D$93:$D$97,MATCH(A532,rngFuels,0))</f>
        <v>ROI Oil</v>
      </c>
      <c r="E532" s="59"/>
      <c r="G532" s="86" t="str">
        <f t="shared" si="56"/>
        <v>ROI Oil</v>
      </c>
      <c r="H532" s="86" t="s">
        <v>22</v>
      </c>
      <c r="I532" s="87">
        <f ca="1">INDEX(rngFuelPricesDeterministic,MATCH($C532,'Commodity inputs and calcs'!$N$33:$N$100,0),MATCH($A532,'Commodity inputs and calcs'!$O$32:$S$32,0))+'Fuel adder inputs and calcs'!Q529</f>
        <v>11.359524633667935</v>
      </c>
      <c r="J532" s="87"/>
      <c r="K532" s="86" t="s">
        <v>23</v>
      </c>
      <c r="L532" s="88">
        <v>1</v>
      </c>
      <c r="M532" s="137">
        <f>INDEX('Fixed inputs'!$G$8:$G$75,MATCH(C532,'Fixed inputs'!$D$8:$D$75,0))</f>
        <v>46844</v>
      </c>
      <c r="N532" s="137"/>
      <c r="O532" s="86" t="s">
        <v>24</v>
      </c>
      <c r="P532" s="86" t="s">
        <v>113</v>
      </c>
      <c r="Q532" s="86"/>
      <c r="R532" s="89" t="str">
        <f t="shared" si="57"/>
        <v>2024 Validation</v>
      </c>
    </row>
    <row r="533" spans="1:18" x14ac:dyDescent="0.6">
      <c r="A533" s="82" t="str">
        <f>'Fuel adder inputs and calcs'!C530</f>
        <v>LSFO</v>
      </c>
      <c r="B533" s="82" t="str">
        <f>'Fuel adder inputs and calcs'!D530</f>
        <v>ROI</v>
      </c>
      <c r="C533" s="82" t="str">
        <f>'Fuel adder inputs and calcs'!E530&amp;'Fuel adder inputs and calcs'!F530</f>
        <v>2028Q3</v>
      </c>
      <c r="D533" s="82" t="str">
        <f>B533&amp;IF(B533="",""," ")&amp;INDEX('Fixed inputs'!$D$93:$D$97,MATCH(A533,rngFuels,0))</f>
        <v>ROI Oil</v>
      </c>
      <c r="E533" s="59"/>
      <c r="G533" s="86" t="str">
        <f t="shared" si="56"/>
        <v>ROI Oil</v>
      </c>
      <c r="H533" s="86" t="s">
        <v>22</v>
      </c>
      <c r="I533" s="87">
        <f ca="1">INDEX(rngFuelPricesDeterministic,MATCH($C533,'Commodity inputs and calcs'!$N$33:$N$100,0),MATCH($A533,'Commodity inputs and calcs'!$O$32:$S$32,0))+'Fuel adder inputs and calcs'!Q530</f>
        <v>11.359524633667935</v>
      </c>
      <c r="J533" s="87"/>
      <c r="K533" s="86" t="s">
        <v>23</v>
      </c>
      <c r="L533" s="88">
        <v>1</v>
      </c>
      <c r="M533" s="137">
        <f>INDEX('Fixed inputs'!$G$8:$G$75,MATCH(C533,'Fixed inputs'!$D$8:$D$75,0))</f>
        <v>46935</v>
      </c>
      <c r="N533" s="137"/>
      <c r="O533" s="86" t="s">
        <v>24</v>
      </c>
      <c r="P533" s="86" t="s">
        <v>113</v>
      </c>
      <c r="Q533" s="86"/>
      <c r="R533" s="89" t="str">
        <f t="shared" si="57"/>
        <v>2024 Validation</v>
      </c>
    </row>
    <row r="534" spans="1:18" x14ac:dyDescent="0.6">
      <c r="A534" s="82" t="str">
        <f>'Fuel adder inputs and calcs'!C531</f>
        <v>LSFO</v>
      </c>
      <c r="B534" s="82" t="str">
        <f>'Fuel adder inputs and calcs'!D531</f>
        <v>ROI</v>
      </c>
      <c r="C534" s="82" t="str">
        <f>'Fuel adder inputs and calcs'!E531&amp;'Fuel adder inputs and calcs'!F531</f>
        <v>2028Q4</v>
      </c>
      <c r="D534" s="82" t="str">
        <f>B534&amp;IF(B534="",""," ")&amp;INDEX('Fixed inputs'!$D$93:$D$97,MATCH(A534,rngFuels,0))</f>
        <v>ROI Oil</v>
      </c>
      <c r="E534" s="59"/>
      <c r="G534" s="86" t="str">
        <f t="shared" si="56"/>
        <v>ROI Oil</v>
      </c>
      <c r="H534" s="86" t="s">
        <v>22</v>
      </c>
      <c r="I534" s="87">
        <f ca="1">INDEX(rngFuelPricesDeterministic,MATCH($C534,'Commodity inputs and calcs'!$N$33:$N$100,0),MATCH($A534,'Commodity inputs and calcs'!$O$32:$S$32,0))+'Fuel adder inputs and calcs'!Q531</f>
        <v>11.359524633667935</v>
      </c>
      <c r="J534" s="87"/>
      <c r="K534" s="86" t="s">
        <v>23</v>
      </c>
      <c r="L534" s="88">
        <v>1</v>
      </c>
      <c r="M534" s="137">
        <f>INDEX('Fixed inputs'!$G$8:$G$75,MATCH(C534,'Fixed inputs'!$D$8:$D$75,0))</f>
        <v>47027</v>
      </c>
      <c r="N534" s="137"/>
      <c r="O534" s="86" t="s">
        <v>24</v>
      </c>
      <c r="P534" s="86" t="s">
        <v>113</v>
      </c>
      <c r="Q534" s="86"/>
      <c r="R534" s="89" t="str">
        <f t="shared" si="57"/>
        <v>2024 Validation</v>
      </c>
    </row>
    <row r="535" spans="1:18" x14ac:dyDescent="0.6">
      <c r="A535" s="82" t="str">
        <f>'Fuel adder inputs and calcs'!C532</f>
        <v>LSFO</v>
      </c>
      <c r="B535" s="82" t="str">
        <f>'Fuel adder inputs and calcs'!D532</f>
        <v>ROI</v>
      </c>
      <c r="C535" s="82" t="str">
        <f>'Fuel adder inputs and calcs'!E532&amp;'Fuel adder inputs and calcs'!F532</f>
        <v>2029Q1</v>
      </c>
      <c r="D535" s="82" t="str">
        <f>B535&amp;IF(B535="",""," ")&amp;INDEX('Fixed inputs'!$D$93:$D$97,MATCH(A535,rngFuels,0))</f>
        <v>ROI Oil</v>
      </c>
      <c r="E535" s="59"/>
      <c r="G535" s="86" t="str">
        <f t="shared" si="56"/>
        <v>ROI Oil</v>
      </c>
      <c r="H535" s="86" t="s">
        <v>22</v>
      </c>
      <c r="I535" s="87">
        <f ca="1">INDEX(rngFuelPricesDeterministic,MATCH($C535,'Commodity inputs and calcs'!$N$33:$N$100,0),MATCH($A535,'Commodity inputs and calcs'!$O$32:$S$32,0))+'Fuel adder inputs and calcs'!Q532</f>
        <v>11.359524633667935</v>
      </c>
      <c r="J535" s="87"/>
      <c r="K535" s="86" t="s">
        <v>23</v>
      </c>
      <c r="L535" s="88">
        <v>1</v>
      </c>
      <c r="M535" s="137">
        <f>INDEX('Fixed inputs'!$G$8:$G$75,MATCH(C535,'Fixed inputs'!$D$8:$D$75,0))</f>
        <v>47119</v>
      </c>
      <c r="N535" s="137"/>
      <c r="O535" s="86" t="s">
        <v>24</v>
      </c>
      <c r="P535" s="86" t="s">
        <v>113</v>
      </c>
      <c r="Q535" s="86"/>
      <c r="R535" s="89" t="str">
        <f t="shared" si="57"/>
        <v>2024 Validation</v>
      </c>
    </row>
    <row r="536" spans="1:18" x14ac:dyDescent="0.6">
      <c r="A536" s="82" t="str">
        <f>'Fuel adder inputs and calcs'!C533</f>
        <v>LSFO</v>
      </c>
      <c r="B536" s="82" t="str">
        <f>'Fuel adder inputs and calcs'!D533</f>
        <v>ROI</v>
      </c>
      <c r="C536" s="82" t="str">
        <f>'Fuel adder inputs and calcs'!E533&amp;'Fuel adder inputs and calcs'!F533</f>
        <v>2029Q2</v>
      </c>
      <c r="D536" s="82" t="str">
        <f>B536&amp;IF(B536="",""," ")&amp;INDEX('Fixed inputs'!$D$93:$D$97,MATCH(A536,rngFuels,0))</f>
        <v>ROI Oil</v>
      </c>
      <c r="E536" s="59"/>
      <c r="G536" s="86" t="str">
        <f t="shared" si="56"/>
        <v>ROI Oil</v>
      </c>
      <c r="H536" s="86" t="s">
        <v>22</v>
      </c>
      <c r="I536" s="87">
        <f ca="1">INDEX(rngFuelPricesDeterministic,MATCH($C536,'Commodity inputs and calcs'!$N$33:$N$100,0),MATCH($A536,'Commodity inputs and calcs'!$O$32:$S$32,0))+'Fuel adder inputs and calcs'!Q533</f>
        <v>11.359524633667935</v>
      </c>
      <c r="J536" s="87"/>
      <c r="K536" s="86" t="s">
        <v>23</v>
      </c>
      <c r="L536" s="88">
        <v>1</v>
      </c>
      <c r="M536" s="137">
        <f>INDEX('Fixed inputs'!$G$8:$G$75,MATCH(C536,'Fixed inputs'!$D$8:$D$75,0))</f>
        <v>47209</v>
      </c>
      <c r="N536" s="137"/>
      <c r="O536" s="86" t="s">
        <v>24</v>
      </c>
      <c r="P536" s="86" t="s">
        <v>113</v>
      </c>
      <c r="Q536" s="86"/>
      <c r="R536" s="89" t="str">
        <f t="shared" si="57"/>
        <v>2024 Validation</v>
      </c>
    </row>
    <row r="537" spans="1:18" x14ac:dyDescent="0.6">
      <c r="A537" s="82" t="str">
        <f>'Fuel adder inputs and calcs'!C534</f>
        <v>LSFO</v>
      </c>
      <c r="B537" s="82" t="str">
        <f>'Fuel adder inputs and calcs'!D534</f>
        <v>ROI</v>
      </c>
      <c r="C537" s="82" t="str">
        <f>'Fuel adder inputs and calcs'!E534&amp;'Fuel adder inputs and calcs'!F534</f>
        <v>2029Q3</v>
      </c>
      <c r="D537" s="82" t="str">
        <f>B537&amp;IF(B537="",""," ")&amp;INDEX('Fixed inputs'!$D$93:$D$97,MATCH(A537,rngFuels,0))</f>
        <v>ROI Oil</v>
      </c>
      <c r="E537" s="59"/>
      <c r="G537" s="86" t="str">
        <f t="shared" si="56"/>
        <v>ROI Oil</v>
      </c>
      <c r="H537" s="86" t="s">
        <v>22</v>
      </c>
      <c r="I537" s="87">
        <f ca="1">INDEX(rngFuelPricesDeterministic,MATCH($C537,'Commodity inputs and calcs'!$N$33:$N$100,0),MATCH($A537,'Commodity inputs and calcs'!$O$32:$S$32,0))+'Fuel adder inputs and calcs'!Q534</f>
        <v>11.359524633667935</v>
      </c>
      <c r="J537" s="87"/>
      <c r="K537" s="86" t="s">
        <v>23</v>
      </c>
      <c r="L537" s="88">
        <v>1</v>
      </c>
      <c r="M537" s="137">
        <f>INDEX('Fixed inputs'!$G$8:$G$75,MATCH(C537,'Fixed inputs'!$D$8:$D$75,0))</f>
        <v>47300</v>
      </c>
      <c r="N537" s="137"/>
      <c r="O537" s="86" t="s">
        <v>24</v>
      </c>
      <c r="P537" s="86" t="s">
        <v>113</v>
      </c>
      <c r="Q537" s="86"/>
      <c r="R537" s="89" t="str">
        <f t="shared" si="57"/>
        <v>2024 Validation</v>
      </c>
    </row>
    <row r="538" spans="1:18" x14ac:dyDescent="0.6">
      <c r="A538" s="82" t="str">
        <f>'Fuel adder inputs and calcs'!C535</f>
        <v>LSFO</v>
      </c>
      <c r="B538" s="82" t="str">
        <f>'Fuel adder inputs and calcs'!D535</f>
        <v>ROI</v>
      </c>
      <c r="C538" s="82" t="str">
        <f>'Fuel adder inputs and calcs'!E535&amp;'Fuel adder inputs and calcs'!F535</f>
        <v>2029Q4</v>
      </c>
      <c r="D538" s="82" t="str">
        <f>B538&amp;IF(B538="",""," ")&amp;INDEX('Fixed inputs'!$D$93:$D$97,MATCH(A538,rngFuels,0))</f>
        <v>ROI Oil</v>
      </c>
      <c r="E538" s="59"/>
      <c r="G538" s="86" t="str">
        <f t="shared" ref="G538:G553" si="58">D538</f>
        <v>ROI Oil</v>
      </c>
      <c r="H538" s="86" t="s">
        <v>22</v>
      </c>
      <c r="I538" s="87">
        <f ca="1">INDEX(rngFuelPricesDeterministic,MATCH($C538,'Commodity inputs and calcs'!$N$33:$N$100,0),MATCH($A538,'Commodity inputs and calcs'!$O$32:$S$32,0))+'Fuel adder inputs and calcs'!Q535</f>
        <v>11.359524633667935</v>
      </c>
      <c r="J538" s="87"/>
      <c r="K538" s="86" t="s">
        <v>23</v>
      </c>
      <c r="L538" s="88">
        <v>1</v>
      </c>
      <c r="M538" s="137">
        <f>INDEX('Fixed inputs'!$G$8:$G$75,MATCH(C538,'Fixed inputs'!$D$8:$D$75,0))</f>
        <v>47392</v>
      </c>
      <c r="N538" s="137"/>
      <c r="O538" s="86" t="s">
        <v>24</v>
      </c>
      <c r="P538" s="86" t="s">
        <v>113</v>
      </c>
      <c r="Q538" s="86"/>
      <c r="R538" s="89" t="str">
        <f t="shared" si="57"/>
        <v>2024 Validation</v>
      </c>
    </row>
    <row r="539" spans="1:18" x14ac:dyDescent="0.6">
      <c r="A539" s="82" t="str">
        <f>'Fuel adder inputs and calcs'!C536</f>
        <v>LSFO</v>
      </c>
      <c r="B539" s="82" t="str">
        <f>'Fuel adder inputs and calcs'!D536</f>
        <v>ROI</v>
      </c>
      <c r="C539" s="82" t="str">
        <f>'Fuel adder inputs and calcs'!E536&amp;'Fuel adder inputs and calcs'!F536</f>
        <v>2030Q1</v>
      </c>
      <c r="D539" s="82" t="str">
        <f>B539&amp;IF(B539="",""," ")&amp;INDEX('Fixed inputs'!$D$93:$D$97,MATCH(A539,rngFuels,0))</f>
        <v>ROI Oil</v>
      </c>
      <c r="E539" s="59"/>
      <c r="G539" s="86" t="str">
        <f t="shared" si="58"/>
        <v>ROI Oil</v>
      </c>
      <c r="H539" s="86" t="s">
        <v>22</v>
      </c>
      <c r="I539" s="87">
        <f ca="1">INDEX(rngFuelPricesDeterministic,MATCH($C539,'Commodity inputs and calcs'!$N$33:$N$100,0),MATCH($A539,'Commodity inputs and calcs'!$O$32:$S$32,0))+'Fuel adder inputs and calcs'!Q536</f>
        <v>11.359524633667935</v>
      </c>
      <c r="J539" s="87"/>
      <c r="K539" s="86" t="s">
        <v>23</v>
      </c>
      <c r="L539" s="88">
        <v>1</v>
      </c>
      <c r="M539" s="137">
        <f>INDEX('Fixed inputs'!$G$8:$G$75,MATCH(C539,'Fixed inputs'!$D$8:$D$75,0))</f>
        <v>47484</v>
      </c>
      <c r="N539" s="137"/>
      <c r="O539" s="86" t="s">
        <v>24</v>
      </c>
      <c r="P539" s="86" t="s">
        <v>113</v>
      </c>
      <c r="Q539" s="86"/>
      <c r="R539" s="89" t="str">
        <f t="shared" si="57"/>
        <v>2024 Validation</v>
      </c>
    </row>
    <row r="540" spans="1:18" x14ac:dyDescent="0.6">
      <c r="A540" s="82" t="str">
        <f>'Fuel adder inputs and calcs'!C537</f>
        <v>LSFO</v>
      </c>
      <c r="B540" s="82" t="str">
        <f>'Fuel adder inputs and calcs'!D537</f>
        <v>ROI</v>
      </c>
      <c r="C540" s="82" t="str">
        <f>'Fuel adder inputs and calcs'!E537&amp;'Fuel adder inputs and calcs'!F537</f>
        <v>2030Q2</v>
      </c>
      <c r="D540" s="82" t="str">
        <f>B540&amp;IF(B540="",""," ")&amp;INDEX('Fixed inputs'!$D$93:$D$97,MATCH(A540,rngFuels,0))</f>
        <v>ROI Oil</v>
      </c>
      <c r="E540" s="59"/>
      <c r="G540" s="86" t="str">
        <f t="shared" si="58"/>
        <v>ROI Oil</v>
      </c>
      <c r="H540" s="86" t="s">
        <v>22</v>
      </c>
      <c r="I540" s="87">
        <f ca="1">INDEX(rngFuelPricesDeterministic,MATCH($C540,'Commodity inputs and calcs'!$N$33:$N$100,0),MATCH($A540,'Commodity inputs and calcs'!$O$32:$S$32,0))+'Fuel adder inputs and calcs'!Q537</f>
        <v>11.359524633667935</v>
      </c>
      <c r="J540" s="87"/>
      <c r="K540" s="86" t="s">
        <v>23</v>
      </c>
      <c r="L540" s="88">
        <v>1</v>
      </c>
      <c r="M540" s="137">
        <f>INDEX('Fixed inputs'!$G$8:$G$75,MATCH(C540,'Fixed inputs'!$D$8:$D$75,0))</f>
        <v>47574</v>
      </c>
      <c r="N540" s="137"/>
      <c r="O540" s="86" t="s">
        <v>24</v>
      </c>
      <c r="P540" s="86" t="s">
        <v>113</v>
      </c>
      <c r="Q540" s="86"/>
      <c r="R540" s="89" t="str">
        <f t="shared" si="57"/>
        <v>2024 Validation</v>
      </c>
    </row>
    <row r="541" spans="1:18" x14ac:dyDescent="0.6">
      <c r="A541" s="82" t="str">
        <f>'Fuel adder inputs and calcs'!C538</f>
        <v>LSFO</v>
      </c>
      <c r="B541" s="82" t="str">
        <f>'Fuel adder inputs and calcs'!D538</f>
        <v>ROI</v>
      </c>
      <c r="C541" s="82" t="str">
        <f>'Fuel adder inputs and calcs'!E538&amp;'Fuel adder inputs and calcs'!F538</f>
        <v>2030Q3</v>
      </c>
      <c r="D541" s="82" t="str">
        <f>B541&amp;IF(B541="",""," ")&amp;INDEX('Fixed inputs'!$D$93:$D$97,MATCH(A541,rngFuels,0))</f>
        <v>ROI Oil</v>
      </c>
      <c r="E541" s="59"/>
      <c r="G541" s="86" t="str">
        <f t="shared" si="58"/>
        <v>ROI Oil</v>
      </c>
      <c r="H541" s="86" t="s">
        <v>22</v>
      </c>
      <c r="I541" s="87">
        <f ca="1">INDEX(rngFuelPricesDeterministic,MATCH($C541,'Commodity inputs and calcs'!$N$33:$N$100,0),MATCH($A541,'Commodity inputs and calcs'!$O$32:$S$32,0))+'Fuel adder inputs and calcs'!Q538</f>
        <v>11.359524633667935</v>
      </c>
      <c r="J541" s="87"/>
      <c r="K541" s="86" t="s">
        <v>23</v>
      </c>
      <c r="L541" s="88">
        <v>1</v>
      </c>
      <c r="M541" s="137">
        <f>INDEX('Fixed inputs'!$G$8:$G$75,MATCH(C541,'Fixed inputs'!$D$8:$D$75,0))</f>
        <v>47665</v>
      </c>
      <c r="N541" s="137"/>
      <c r="O541" s="86" t="s">
        <v>24</v>
      </c>
      <c r="P541" s="86" t="s">
        <v>113</v>
      </c>
      <c r="Q541" s="86"/>
      <c r="R541" s="89" t="str">
        <f t="shared" si="57"/>
        <v>2024 Validation</v>
      </c>
    </row>
    <row r="542" spans="1:18" x14ac:dyDescent="0.6">
      <c r="A542" s="82" t="str">
        <f>'Fuel adder inputs and calcs'!C539</f>
        <v>LSFO</v>
      </c>
      <c r="B542" s="82" t="str">
        <f>'Fuel adder inputs and calcs'!D539</f>
        <v>ROI</v>
      </c>
      <c r="C542" s="82" t="str">
        <f>'Fuel adder inputs and calcs'!E539&amp;'Fuel adder inputs and calcs'!F539</f>
        <v>2030Q4</v>
      </c>
      <c r="D542" s="82" t="str">
        <f>B542&amp;IF(B542="",""," ")&amp;INDEX('Fixed inputs'!$D$93:$D$97,MATCH(A542,rngFuels,0))</f>
        <v>ROI Oil</v>
      </c>
      <c r="E542" s="59"/>
      <c r="G542" s="86" t="str">
        <f t="shared" si="58"/>
        <v>ROI Oil</v>
      </c>
      <c r="H542" s="86" t="s">
        <v>22</v>
      </c>
      <c r="I542" s="87">
        <f ca="1">INDEX(rngFuelPricesDeterministic,MATCH($C542,'Commodity inputs and calcs'!$N$33:$N$100,0),MATCH($A542,'Commodity inputs and calcs'!$O$32:$S$32,0))+'Fuel adder inputs and calcs'!Q539</f>
        <v>11.359524633667935</v>
      </c>
      <c r="J542" s="87"/>
      <c r="K542" s="86" t="s">
        <v>23</v>
      </c>
      <c r="L542" s="88">
        <v>1</v>
      </c>
      <c r="M542" s="137">
        <f>INDEX('Fixed inputs'!$G$8:$G$75,MATCH(C542,'Fixed inputs'!$D$8:$D$75,0))</f>
        <v>47757</v>
      </c>
      <c r="N542" s="137"/>
      <c r="O542" s="86" t="s">
        <v>24</v>
      </c>
      <c r="P542" s="86" t="s">
        <v>113</v>
      </c>
      <c r="Q542" s="86"/>
      <c r="R542" s="89" t="str">
        <f t="shared" si="57"/>
        <v>2024 Validation</v>
      </c>
    </row>
    <row r="543" spans="1:18" x14ac:dyDescent="0.6">
      <c r="A543" s="82" t="str">
        <f>'Fuel adder inputs and calcs'!C540</f>
        <v>LSFO</v>
      </c>
      <c r="B543" s="82" t="str">
        <f>'Fuel adder inputs and calcs'!D540</f>
        <v>ROI</v>
      </c>
      <c r="C543" s="82" t="str">
        <f>'Fuel adder inputs and calcs'!E540&amp;'Fuel adder inputs and calcs'!F540</f>
        <v>2031Q1</v>
      </c>
      <c r="D543" s="82" t="str">
        <f>B543&amp;IF(B543="",""," ")&amp;INDEX('Fixed inputs'!$D$93:$D$97,MATCH(A543,rngFuels,0))</f>
        <v>ROI Oil</v>
      </c>
      <c r="E543" s="59"/>
      <c r="G543" s="86" t="str">
        <f t="shared" si="58"/>
        <v>ROI Oil</v>
      </c>
      <c r="H543" s="86" t="s">
        <v>22</v>
      </c>
      <c r="I543" s="87">
        <f ca="1">INDEX(rngFuelPricesDeterministic,MATCH($C543,'Commodity inputs and calcs'!$N$33:$N$100,0),MATCH($A543,'Commodity inputs and calcs'!$O$32:$S$32,0))+'Fuel adder inputs and calcs'!Q540</f>
        <v>11.359524633667935</v>
      </c>
      <c r="J543" s="87"/>
      <c r="K543" s="86" t="s">
        <v>23</v>
      </c>
      <c r="L543" s="88">
        <v>1</v>
      </c>
      <c r="M543" s="137">
        <f>INDEX('Fixed inputs'!$G$8:$G$75,MATCH(C543,'Fixed inputs'!$D$8:$D$75,0))</f>
        <v>47849</v>
      </c>
      <c r="N543" s="137"/>
      <c r="O543" s="86" t="s">
        <v>24</v>
      </c>
      <c r="P543" s="86" t="s">
        <v>113</v>
      </c>
      <c r="Q543" s="86"/>
      <c r="R543" s="89" t="str">
        <f t="shared" si="57"/>
        <v>2024 Validation</v>
      </c>
    </row>
    <row r="544" spans="1:18" x14ac:dyDescent="0.6">
      <c r="A544" s="82" t="str">
        <f>'Fuel adder inputs and calcs'!C541</f>
        <v>LSFO</v>
      </c>
      <c r="B544" s="82" t="str">
        <f>'Fuel adder inputs and calcs'!D541</f>
        <v>ROI</v>
      </c>
      <c r="C544" s="82" t="str">
        <f>'Fuel adder inputs and calcs'!E541&amp;'Fuel adder inputs and calcs'!F541</f>
        <v>2031Q2</v>
      </c>
      <c r="D544" s="82" t="str">
        <f>B544&amp;IF(B544="",""," ")&amp;INDEX('Fixed inputs'!$D$93:$D$97,MATCH(A544,rngFuels,0))</f>
        <v>ROI Oil</v>
      </c>
      <c r="E544" s="59"/>
      <c r="G544" s="86" t="str">
        <f t="shared" si="58"/>
        <v>ROI Oil</v>
      </c>
      <c r="H544" s="86" t="s">
        <v>22</v>
      </c>
      <c r="I544" s="87">
        <f ca="1">INDEX(rngFuelPricesDeterministic,MATCH($C544,'Commodity inputs and calcs'!$N$33:$N$100,0),MATCH($A544,'Commodity inputs and calcs'!$O$32:$S$32,0))+'Fuel adder inputs and calcs'!Q541</f>
        <v>11.359524633667935</v>
      </c>
      <c r="J544" s="87"/>
      <c r="K544" s="86" t="s">
        <v>23</v>
      </c>
      <c r="L544" s="88">
        <v>1</v>
      </c>
      <c r="M544" s="137">
        <f>INDEX('Fixed inputs'!$G$8:$G$75,MATCH(C544,'Fixed inputs'!$D$8:$D$75,0))</f>
        <v>47939</v>
      </c>
      <c r="N544" s="137"/>
      <c r="O544" s="86" t="s">
        <v>24</v>
      </c>
      <c r="P544" s="86" t="s">
        <v>113</v>
      </c>
      <c r="Q544" s="86"/>
      <c r="R544" s="89" t="str">
        <f t="shared" si="57"/>
        <v>2024 Validation</v>
      </c>
    </row>
    <row r="545" spans="1:18" x14ac:dyDescent="0.6">
      <c r="A545" s="82" t="str">
        <f>'Fuel adder inputs and calcs'!C542</f>
        <v>LSFO</v>
      </c>
      <c r="B545" s="82" t="str">
        <f>'Fuel adder inputs and calcs'!D542</f>
        <v>ROI</v>
      </c>
      <c r="C545" s="82" t="str">
        <f>'Fuel adder inputs and calcs'!E542&amp;'Fuel adder inputs and calcs'!F542</f>
        <v>2031Q3</v>
      </c>
      <c r="D545" s="82" t="str">
        <f>B545&amp;IF(B545="",""," ")&amp;INDEX('Fixed inputs'!$D$93:$D$97,MATCH(A545,rngFuels,0))</f>
        <v>ROI Oil</v>
      </c>
      <c r="E545" s="59"/>
      <c r="G545" s="86" t="str">
        <f t="shared" si="58"/>
        <v>ROI Oil</v>
      </c>
      <c r="H545" s="86" t="s">
        <v>22</v>
      </c>
      <c r="I545" s="87">
        <f ca="1">INDEX(rngFuelPricesDeterministic,MATCH($C545,'Commodity inputs and calcs'!$N$33:$N$100,0),MATCH($A545,'Commodity inputs and calcs'!$O$32:$S$32,0))+'Fuel adder inputs and calcs'!Q542</f>
        <v>11.359524633667935</v>
      </c>
      <c r="J545" s="87"/>
      <c r="K545" s="86" t="s">
        <v>23</v>
      </c>
      <c r="L545" s="88">
        <v>1</v>
      </c>
      <c r="M545" s="137">
        <f>INDEX('Fixed inputs'!$G$8:$G$75,MATCH(C545,'Fixed inputs'!$D$8:$D$75,0))</f>
        <v>48030</v>
      </c>
      <c r="N545" s="137"/>
      <c r="O545" s="86" t="s">
        <v>24</v>
      </c>
      <c r="P545" s="86" t="s">
        <v>113</v>
      </c>
      <c r="Q545" s="86"/>
      <c r="R545" s="89" t="str">
        <f t="shared" si="57"/>
        <v>2024 Validation</v>
      </c>
    </row>
    <row r="546" spans="1:18" x14ac:dyDescent="0.6">
      <c r="A546" s="82" t="str">
        <f>'Fuel adder inputs and calcs'!C543</f>
        <v>LSFO</v>
      </c>
      <c r="B546" s="82" t="str">
        <f>'Fuel adder inputs and calcs'!D543</f>
        <v>ROI</v>
      </c>
      <c r="C546" s="82" t="str">
        <f>'Fuel adder inputs and calcs'!E543&amp;'Fuel adder inputs and calcs'!F543</f>
        <v>2031Q4</v>
      </c>
      <c r="D546" s="82" t="str">
        <f>B546&amp;IF(B546="",""," ")&amp;INDEX('Fixed inputs'!$D$93:$D$97,MATCH(A546,rngFuels,0))</f>
        <v>ROI Oil</v>
      </c>
      <c r="E546" s="59"/>
      <c r="G546" s="86" t="str">
        <f t="shared" si="58"/>
        <v>ROI Oil</v>
      </c>
      <c r="H546" s="86" t="s">
        <v>22</v>
      </c>
      <c r="I546" s="87">
        <f ca="1">INDEX(rngFuelPricesDeterministic,MATCH($C546,'Commodity inputs and calcs'!$N$33:$N$100,0),MATCH($A546,'Commodity inputs and calcs'!$O$32:$S$32,0))+'Fuel adder inputs and calcs'!Q543</f>
        <v>11.359524633667935</v>
      </c>
      <c r="J546" s="87"/>
      <c r="K546" s="86" t="s">
        <v>23</v>
      </c>
      <c r="L546" s="88">
        <v>1</v>
      </c>
      <c r="M546" s="137">
        <f>INDEX('Fixed inputs'!$G$8:$G$75,MATCH(C546,'Fixed inputs'!$D$8:$D$75,0))</f>
        <v>48122</v>
      </c>
      <c r="N546" s="137"/>
      <c r="O546" s="86" t="s">
        <v>24</v>
      </c>
      <c r="P546" s="86" t="s">
        <v>113</v>
      </c>
      <c r="Q546" s="86"/>
      <c r="R546" s="89" t="str">
        <f t="shared" si="57"/>
        <v>2024 Validation</v>
      </c>
    </row>
    <row r="547" spans="1:18" x14ac:dyDescent="0.6">
      <c r="A547" s="82" t="str">
        <f>'Fuel adder inputs and calcs'!C544</f>
        <v>LSFO</v>
      </c>
      <c r="B547" s="82" t="str">
        <f>'Fuel adder inputs and calcs'!D544</f>
        <v>ROI</v>
      </c>
      <c r="C547" s="82" t="str">
        <f>'Fuel adder inputs and calcs'!E544&amp;'Fuel adder inputs and calcs'!F544</f>
        <v>2032Q1</v>
      </c>
      <c r="D547" s="82" t="str">
        <f>B547&amp;IF(B547="",""," ")&amp;INDEX('Fixed inputs'!$D$93:$D$97,MATCH(A547,rngFuels,0))</f>
        <v>ROI Oil</v>
      </c>
      <c r="E547" s="59"/>
      <c r="G547" s="86" t="str">
        <f t="shared" si="58"/>
        <v>ROI Oil</v>
      </c>
      <c r="H547" s="86" t="s">
        <v>22</v>
      </c>
      <c r="I547" s="87">
        <f ca="1">INDEX(rngFuelPricesDeterministic,MATCH($C547,'Commodity inputs and calcs'!$N$33:$N$100,0),MATCH($A547,'Commodity inputs and calcs'!$O$32:$S$32,0))+'Fuel adder inputs and calcs'!Q544</f>
        <v>11.359524633667935</v>
      </c>
      <c r="J547" s="87"/>
      <c r="K547" s="86" t="s">
        <v>23</v>
      </c>
      <c r="L547" s="88">
        <v>1</v>
      </c>
      <c r="M547" s="137">
        <f>INDEX('Fixed inputs'!$G$8:$G$75,MATCH(C547,'Fixed inputs'!$D$8:$D$75,0))</f>
        <v>48214</v>
      </c>
      <c r="N547" s="137"/>
      <c r="O547" s="86" t="s">
        <v>24</v>
      </c>
      <c r="P547" s="86" t="s">
        <v>113</v>
      </c>
      <c r="Q547" s="86"/>
      <c r="R547" s="89" t="str">
        <f t="shared" si="57"/>
        <v>2024 Validation</v>
      </c>
    </row>
    <row r="548" spans="1:18" x14ac:dyDescent="0.6">
      <c r="A548" s="82" t="str">
        <f>'Fuel adder inputs and calcs'!C545</f>
        <v>LSFO</v>
      </c>
      <c r="B548" s="82" t="str">
        <f>'Fuel adder inputs and calcs'!D545</f>
        <v>ROI</v>
      </c>
      <c r="C548" s="82" t="str">
        <f>'Fuel adder inputs and calcs'!E545&amp;'Fuel adder inputs and calcs'!F545</f>
        <v>2032Q2</v>
      </c>
      <c r="D548" s="82" t="str">
        <f>B548&amp;IF(B548="",""," ")&amp;INDEX('Fixed inputs'!$D$93:$D$97,MATCH(A548,rngFuels,0))</f>
        <v>ROI Oil</v>
      </c>
      <c r="E548" s="59"/>
      <c r="G548" s="86" t="str">
        <f t="shared" si="58"/>
        <v>ROI Oil</v>
      </c>
      <c r="H548" s="86" t="s">
        <v>22</v>
      </c>
      <c r="I548" s="87">
        <f ca="1">INDEX(rngFuelPricesDeterministic,MATCH($C548,'Commodity inputs and calcs'!$N$33:$N$100,0),MATCH($A548,'Commodity inputs and calcs'!$O$32:$S$32,0))+'Fuel adder inputs and calcs'!Q545</f>
        <v>11.359524633667935</v>
      </c>
      <c r="J548" s="87"/>
      <c r="K548" s="86" t="s">
        <v>23</v>
      </c>
      <c r="L548" s="88">
        <v>1</v>
      </c>
      <c r="M548" s="137">
        <f>INDEX('Fixed inputs'!$G$8:$G$75,MATCH(C548,'Fixed inputs'!$D$8:$D$75,0))</f>
        <v>48305</v>
      </c>
      <c r="N548" s="137"/>
      <c r="O548" s="86" t="s">
        <v>24</v>
      </c>
      <c r="P548" s="86" t="s">
        <v>113</v>
      </c>
      <c r="Q548" s="86"/>
      <c r="R548" s="89" t="str">
        <f t="shared" si="57"/>
        <v>2024 Validation</v>
      </c>
    </row>
    <row r="549" spans="1:18" x14ac:dyDescent="0.6">
      <c r="A549" s="82" t="str">
        <f>'Fuel adder inputs and calcs'!C546</f>
        <v>LSFO</v>
      </c>
      <c r="B549" s="82" t="str">
        <f>'Fuel adder inputs and calcs'!D546</f>
        <v>ROI</v>
      </c>
      <c r="C549" s="82" t="str">
        <f>'Fuel adder inputs and calcs'!E546&amp;'Fuel adder inputs and calcs'!F546</f>
        <v>2032Q3</v>
      </c>
      <c r="D549" s="82" t="str">
        <f>B549&amp;IF(B549="",""," ")&amp;INDEX('Fixed inputs'!$D$93:$D$97,MATCH(A549,rngFuels,0))</f>
        <v>ROI Oil</v>
      </c>
      <c r="E549" s="59"/>
      <c r="G549" s="86" t="str">
        <f t="shared" si="58"/>
        <v>ROI Oil</v>
      </c>
      <c r="H549" s="86" t="s">
        <v>22</v>
      </c>
      <c r="I549" s="87">
        <f ca="1">INDEX(rngFuelPricesDeterministic,MATCH($C549,'Commodity inputs and calcs'!$N$33:$N$100,0),MATCH($A549,'Commodity inputs and calcs'!$O$32:$S$32,0))+'Fuel adder inputs and calcs'!Q546</f>
        <v>11.359524633667935</v>
      </c>
      <c r="J549" s="87"/>
      <c r="K549" s="86" t="s">
        <v>23</v>
      </c>
      <c r="L549" s="88">
        <v>1</v>
      </c>
      <c r="M549" s="137">
        <f>INDEX('Fixed inputs'!$G$8:$G$75,MATCH(C549,'Fixed inputs'!$D$8:$D$75,0))</f>
        <v>48396</v>
      </c>
      <c r="N549" s="137"/>
      <c r="O549" s="86" t="s">
        <v>24</v>
      </c>
      <c r="P549" s="86" t="s">
        <v>113</v>
      </c>
      <c r="Q549" s="86"/>
      <c r="R549" s="89" t="str">
        <f t="shared" si="57"/>
        <v>2024 Validation</v>
      </c>
    </row>
    <row r="550" spans="1:18" x14ac:dyDescent="0.6">
      <c r="A550" s="82" t="str">
        <f>'Fuel adder inputs and calcs'!C547</f>
        <v>LSFO</v>
      </c>
      <c r="B550" s="82" t="str">
        <f>'Fuel adder inputs and calcs'!D547</f>
        <v>ROI</v>
      </c>
      <c r="C550" s="82" t="str">
        <f>'Fuel adder inputs and calcs'!E547&amp;'Fuel adder inputs and calcs'!F547</f>
        <v>2032Q4</v>
      </c>
      <c r="D550" s="82" t="str">
        <f>B550&amp;IF(B550="",""," ")&amp;INDEX('Fixed inputs'!$D$93:$D$97,MATCH(A550,rngFuels,0))</f>
        <v>ROI Oil</v>
      </c>
      <c r="E550" s="59"/>
      <c r="G550" s="86" t="str">
        <f t="shared" si="58"/>
        <v>ROI Oil</v>
      </c>
      <c r="H550" s="86" t="s">
        <v>22</v>
      </c>
      <c r="I550" s="87">
        <f ca="1">INDEX(rngFuelPricesDeterministic,MATCH($C550,'Commodity inputs and calcs'!$N$33:$N$100,0),MATCH($A550,'Commodity inputs and calcs'!$O$32:$S$32,0))+'Fuel adder inputs and calcs'!Q547</f>
        <v>11.359524633667935</v>
      </c>
      <c r="J550" s="87"/>
      <c r="K550" s="86" t="s">
        <v>23</v>
      </c>
      <c r="L550" s="88">
        <v>1</v>
      </c>
      <c r="M550" s="137">
        <f>INDEX('Fixed inputs'!$G$8:$G$75,MATCH(C550,'Fixed inputs'!$D$8:$D$75,0))</f>
        <v>48488</v>
      </c>
      <c r="N550" s="137"/>
      <c r="O550" s="86" t="s">
        <v>24</v>
      </c>
      <c r="P550" s="86" t="s">
        <v>113</v>
      </c>
      <c r="Q550" s="86"/>
      <c r="R550" s="89" t="str">
        <f t="shared" si="57"/>
        <v>2024 Validation</v>
      </c>
    </row>
    <row r="551" spans="1:18" x14ac:dyDescent="0.6">
      <c r="A551" s="82" t="str">
        <f>'Fuel adder inputs and calcs'!C548</f>
        <v>LSFO</v>
      </c>
      <c r="B551" s="82" t="str">
        <f>'Fuel adder inputs and calcs'!D548</f>
        <v>ROI</v>
      </c>
      <c r="C551" s="82" t="str">
        <f>'Fuel adder inputs and calcs'!E548&amp;'Fuel adder inputs and calcs'!F548</f>
        <v>2033Q1</v>
      </c>
      <c r="D551" s="82" t="str">
        <f>B551&amp;IF(B551="",""," ")&amp;INDEX('Fixed inputs'!$D$93:$D$97,MATCH(A551,rngFuels,0))</f>
        <v>ROI Oil</v>
      </c>
      <c r="E551" s="59"/>
      <c r="G551" s="86" t="str">
        <f t="shared" si="58"/>
        <v>ROI Oil</v>
      </c>
      <c r="H551" s="86" t="s">
        <v>22</v>
      </c>
      <c r="I551" s="87">
        <f ca="1">INDEX(rngFuelPricesDeterministic,MATCH($C551,'Commodity inputs and calcs'!$N$33:$N$100,0),MATCH($A551,'Commodity inputs and calcs'!$O$32:$S$32,0))+'Fuel adder inputs and calcs'!Q548</f>
        <v>11.359524633667935</v>
      </c>
      <c r="J551" s="87"/>
      <c r="K551" s="86" t="s">
        <v>23</v>
      </c>
      <c r="L551" s="88">
        <v>1</v>
      </c>
      <c r="M551" s="137">
        <f>INDEX('Fixed inputs'!$G$8:$G$75,MATCH(C551,'Fixed inputs'!$D$8:$D$75,0))</f>
        <v>48580</v>
      </c>
      <c r="N551" s="137"/>
      <c r="O551" s="86" t="s">
        <v>24</v>
      </c>
      <c r="P551" s="86" t="s">
        <v>113</v>
      </c>
      <c r="Q551" s="86"/>
      <c r="R551" s="89" t="str">
        <f t="shared" si="57"/>
        <v>2024 Validation</v>
      </c>
    </row>
    <row r="552" spans="1:18" x14ac:dyDescent="0.6">
      <c r="A552" s="82" t="str">
        <f>'Fuel adder inputs and calcs'!C549</f>
        <v>LSFO</v>
      </c>
      <c r="B552" s="82" t="str">
        <f>'Fuel adder inputs and calcs'!D549</f>
        <v>ROI</v>
      </c>
      <c r="C552" s="82" t="str">
        <f>'Fuel adder inputs and calcs'!E549&amp;'Fuel adder inputs and calcs'!F549</f>
        <v>2033Q2</v>
      </c>
      <c r="D552" s="82" t="str">
        <f>B552&amp;IF(B552="",""," ")&amp;INDEX('Fixed inputs'!$D$93:$D$97,MATCH(A552,rngFuels,0))</f>
        <v>ROI Oil</v>
      </c>
      <c r="E552" s="59"/>
      <c r="G552" s="86" t="str">
        <f t="shared" si="58"/>
        <v>ROI Oil</v>
      </c>
      <c r="H552" s="86" t="s">
        <v>22</v>
      </c>
      <c r="I552" s="87">
        <f ca="1">INDEX(rngFuelPricesDeterministic,MATCH($C552,'Commodity inputs and calcs'!$N$33:$N$100,0),MATCH($A552,'Commodity inputs and calcs'!$O$32:$S$32,0))+'Fuel adder inputs and calcs'!Q549</f>
        <v>11.359524633667935</v>
      </c>
      <c r="J552" s="87"/>
      <c r="K552" s="86" t="s">
        <v>23</v>
      </c>
      <c r="L552" s="88">
        <v>1</v>
      </c>
      <c r="M552" s="137">
        <f>INDEX('Fixed inputs'!$G$8:$G$75,MATCH(C552,'Fixed inputs'!$D$8:$D$75,0))</f>
        <v>48670</v>
      </c>
      <c r="N552" s="137"/>
      <c r="O552" s="86" t="s">
        <v>24</v>
      </c>
      <c r="P552" s="86" t="s">
        <v>113</v>
      </c>
      <c r="Q552" s="86"/>
      <c r="R552" s="89" t="str">
        <f t="shared" si="57"/>
        <v>2024 Validation</v>
      </c>
    </row>
    <row r="553" spans="1:18" x14ac:dyDescent="0.6">
      <c r="A553" s="82" t="str">
        <f>'Fuel adder inputs and calcs'!C550</f>
        <v>LSFO</v>
      </c>
      <c r="B553" s="82" t="str">
        <f>'Fuel adder inputs and calcs'!D550</f>
        <v>ROI</v>
      </c>
      <c r="C553" s="82" t="str">
        <f>'Fuel adder inputs and calcs'!E550&amp;'Fuel adder inputs and calcs'!F550</f>
        <v>2033Q3</v>
      </c>
      <c r="D553" s="82" t="str">
        <f>B553&amp;IF(B553="",""," ")&amp;INDEX('Fixed inputs'!$D$93:$D$97,MATCH(A553,rngFuels,0))</f>
        <v>ROI Oil</v>
      </c>
      <c r="E553" s="59"/>
      <c r="G553" s="86" t="str">
        <f t="shared" si="58"/>
        <v>ROI Oil</v>
      </c>
      <c r="H553" s="86" t="s">
        <v>22</v>
      </c>
      <c r="I553" s="87">
        <f ca="1">INDEX(rngFuelPricesDeterministic,MATCH($C553,'Commodity inputs and calcs'!$N$33:$N$100,0),MATCH($A553,'Commodity inputs and calcs'!$O$32:$S$32,0))+'Fuel adder inputs and calcs'!Q550</f>
        <v>11.359524633667935</v>
      </c>
      <c r="J553" s="87"/>
      <c r="K553" s="86" t="s">
        <v>23</v>
      </c>
      <c r="L553" s="88">
        <v>1</v>
      </c>
      <c r="M553" s="137">
        <f>INDEX('Fixed inputs'!$G$8:$G$75,MATCH(C553,'Fixed inputs'!$D$8:$D$75,0))</f>
        <v>48761</v>
      </c>
      <c r="N553" s="137"/>
      <c r="O553" s="86" t="s">
        <v>24</v>
      </c>
      <c r="P553" s="86" t="s">
        <v>113</v>
      </c>
      <c r="Q553" s="86"/>
      <c r="R553" s="89" t="str">
        <f t="shared" si="57"/>
        <v>2024 Validation</v>
      </c>
    </row>
    <row r="554" spans="1:18" x14ac:dyDescent="0.6">
      <c r="A554" s="82" t="str">
        <f>'Fuel adder inputs and calcs'!C551</f>
        <v>LSFO</v>
      </c>
      <c r="B554" s="82" t="str">
        <f>'Fuel adder inputs and calcs'!D551</f>
        <v>ROI</v>
      </c>
      <c r="C554" s="82" t="str">
        <f>'Fuel adder inputs and calcs'!E551&amp;'Fuel adder inputs and calcs'!F551</f>
        <v>2033Q4</v>
      </c>
      <c r="D554" s="82" t="str">
        <f>B554&amp;IF(B554="",""," ")&amp;INDEX('Fixed inputs'!$D$93:$D$97,MATCH(A554,rngFuels,0))</f>
        <v>ROI Oil</v>
      </c>
      <c r="E554" s="59"/>
      <c r="G554" s="86" t="str">
        <f t="shared" si="56"/>
        <v>ROI Oil</v>
      </c>
      <c r="H554" s="86" t="s">
        <v>22</v>
      </c>
      <c r="I554" s="87">
        <f ca="1">INDEX(rngFuelPricesDeterministic,MATCH($C554,'Commodity inputs and calcs'!$N$33:$N$100,0),MATCH($A554,'Commodity inputs and calcs'!$O$32:$S$32,0))+'Fuel adder inputs and calcs'!Q551</f>
        <v>11.359524633667935</v>
      </c>
      <c r="J554" s="87"/>
      <c r="K554" s="86" t="s">
        <v>23</v>
      </c>
      <c r="L554" s="88">
        <v>1</v>
      </c>
      <c r="M554" s="137">
        <f>INDEX('Fixed inputs'!$G$8:$G$75,MATCH(C554,'Fixed inputs'!$D$8:$D$75,0))</f>
        <v>48853</v>
      </c>
      <c r="N554" s="137"/>
      <c r="O554" s="86" t="s">
        <v>24</v>
      </c>
      <c r="P554" s="86" t="s">
        <v>113</v>
      </c>
      <c r="Q554" s="86"/>
      <c r="R554" s="89" t="str">
        <f t="shared" si="57"/>
        <v>2024 Validation</v>
      </c>
    </row>
    <row r="555" spans="1:18" x14ac:dyDescent="0.6">
      <c r="A555" s="82" t="str">
        <f>'Fuel adder inputs and calcs'!C552</f>
        <v>LSFO</v>
      </c>
      <c r="B555" s="82" t="str">
        <f>'Fuel adder inputs and calcs'!D552</f>
        <v>NI</v>
      </c>
      <c r="C555" s="82" t="str">
        <f>'Fuel adder inputs and calcs'!E552&amp;'Fuel adder inputs and calcs'!F552</f>
        <v>2017Q1</v>
      </c>
      <c r="D555" s="82" t="str">
        <f>B555&amp;IF(B555="",""," ")&amp;INDEX('Fixed inputs'!$D$93:$D$97,MATCH(A555,rngFuels,0))</f>
        <v>NI Oil</v>
      </c>
      <c r="E555" s="59"/>
      <c r="G555" s="86" t="str">
        <f>D555</f>
        <v>NI Oil</v>
      </c>
      <c r="H555" s="86" t="s">
        <v>22</v>
      </c>
      <c r="I555" s="87">
        <f ca="1">INDEX(rngFuelPricesDeterministic,MATCH($C555,'Commodity inputs and calcs'!$N$33:$N$100,0),MATCH($A555,'Commodity inputs and calcs'!$O$32:$S$32,0))+'Fuel adder inputs and calcs'!Q552</f>
        <v>10.799584631360331</v>
      </c>
      <c r="J555" s="87"/>
      <c r="K555" s="86" t="s">
        <v>23</v>
      </c>
      <c r="L555" s="88">
        <v>1</v>
      </c>
      <c r="M555" s="137">
        <f>INDEX('Fixed inputs'!$G$8:$G$75,MATCH(C555,'Fixed inputs'!$D$8:$D$75,0))</f>
        <v>42736</v>
      </c>
      <c r="N555" s="137"/>
      <c r="O555" s="86" t="s">
        <v>24</v>
      </c>
      <c r="P555" s="86" t="s">
        <v>113</v>
      </c>
      <c r="Q555" s="86"/>
      <c r="R555" s="89" t="str">
        <f t="shared" si="2"/>
        <v>2024 Validation</v>
      </c>
    </row>
    <row r="556" spans="1:18" x14ac:dyDescent="0.6">
      <c r="A556" s="82" t="str">
        <f>'Fuel adder inputs and calcs'!C553</f>
        <v>LSFO</v>
      </c>
      <c r="B556" s="82" t="str">
        <f>'Fuel adder inputs and calcs'!D553</f>
        <v>NI</v>
      </c>
      <c r="C556" s="82" t="str">
        <f>'Fuel adder inputs and calcs'!E553&amp;'Fuel adder inputs and calcs'!F553</f>
        <v>2017Q2</v>
      </c>
      <c r="D556" s="82" t="str">
        <f>B556&amp;IF(B556="",""," ")&amp;INDEX('Fixed inputs'!$D$93:$D$97,MATCH(A556,rngFuels,0))</f>
        <v>NI Oil</v>
      </c>
      <c r="E556" s="59"/>
      <c r="G556" s="86" t="str">
        <f t="shared" ref="G556:G561" si="59">D556</f>
        <v>NI Oil</v>
      </c>
      <c r="H556" s="86" t="s">
        <v>22</v>
      </c>
      <c r="I556" s="87">
        <f ca="1">INDEX(rngFuelPricesDeterministic,MATCH($C556,'Commodity inputs and calcs'!$N$33:$N$100,0),MATCH($A556,'Commodity inputs and calcs'!$O$32:$S$32,0))+'Fuel adder inputs and calcs'!Q553</f>
        <v>10.799584631360331</v>
      </c>
      <c r="J556" s="87"/>
      <c r="K556" s="86" t="s">
        <v>23</v>
      </c>
      <c r="L556" s="88">
        <v>1</v>
      </c>
      <c r="M556" s="137">
        <f>INDEX('Fixed inputs'!$G$8:$G$75,MATCH(C556,'Fixed inputs'!$D$8:$D$75,0))</f>
        <v>42826</v>
      </c>
      <c r="N556" s="137"/>
      <c r="O556" s="86" t="s">
        <v>24</v>
      </c>
      <c r="P556" s="86" t="s">
        <v>113</v>
      </c>
      <c r="Q556" s="86"/>
      <c r="R556" s="89" t="str">
        <f t="shared" ref="R556:R1333" si="60">$H$6</f>
        <v>2024 Validation</v>
      </c>
    </row>
    <row r="557" spans="1:18" x14ac:dyDescent="0.6">
      <c r="A557" s="82" t="str">
        <f>'Fuel adder inputs and calcs'!C554</f>
        <v>LSFO</v>
      </c>
      <c r="B557" s="82" t="str">
        <f>'Fuel adder inputs and calcs'!D554</f>
        <v>NI</v>
      </c>
      <c r="C557" s="82" t="str">
        <f>'Fuel adder inputs and calcs'!E554&amp;'Fuel adder inputs and calcs'!F554</f>
        <v>2017Q3</v>
      </c>
      <c r="D557" s="82" t="str">
        <f>B557&amp;IF(B557="",""," ")&amp;INDEX('Fixed inputs'!$D$93:$D$97,MATCH(A557,rngFuels,0))</f>
        <v>NI Oil</v>
      </c>
      <c r="E557" s="59"/>
      <c r="G557" s="86" t="str">
        <f t="shared" si="59"/>
        <v>NI Oil</v>
      </c>
      <c r="H557" s="86" t="s">
        <v>22</v>
      </c>
      <c r="I557" s="87">
        <f ca="1">INDEX(rngFuelPricesDeterministic,MATCH($C557,'Commodity inputs and calcs'!$N$33:$N$100,0),MATCH($A557,'Commodity inputs and calcs'!$O$32:$S$32,0))+'Fuel adder inputs and calcs'!Q554</f>
        <v>10.799584631360331</v>
      </c>
      <c r="J557" s="87"/>
      <c r="K557" s="86" t="s">
        <v>23</v>
      </c>
      <c r="L557" s="88">
        <v>1</v>
      </c>
      <c r="M557" s="137">
        <f>INDEX('Fixed inputs'!$G$8:$G$75,MATCH(C557,'Fixed inputs'!$D$8:$D$75,0))</f>
        <v>42917</v>
      </c>
      <c r="N557" s="137"/>
      <c r="O557" s="86" t="s">
        <v>24</v>
      </c>
      <c r="P557" s="86" t="s">
        <v>113</v>
      </c>
      <c r="Q557" s="86"/>
      <c r="R557" s="89" t="str">
        <f t="shared" si="60"/>
        <v>2024 Validation</v>
      </c>
    </row>
    <row r="558" spans="1:18" x14ac:dyDescent="0.6">
      <c r="A558" s="82" t="str">
        <f>'Fuel adder inputs and calcs'!C555</f>
        <v>LSFO</v>
      </c>
      <c r="B558" s="82" t="str">
        <f>'Fuel adder inputs and calcs'!D555</f>
        <v>NI</v>
      </c>
      <c r="C558" s="82" t="str">
        <f>'Fuel adder inputs and calcs'!E555&amp;'Fuel adder inputs and calcs'!F555</f>
        <v>2017Q4</v>
      </c>
      <c r="D558" s="82" t="str">
        <f>B558&amp;IF(B558="",""," ")&amp;INDEX('Fixed inputs'!$D$93:$D$97,MATCH(A558,rngFuels,0))</f>
        <v>NI Oil</v>
      </c>
      <c r="E558" s="59"/>
      <c r="G558" s="86" t="str">
        <f t="shared" si="59"/>
        <v>NI Oil</v>
      </c>
      <c r="H558" s="86" t="s">
        <v>22</v>
      </c>
      <c r="I558" s="87">
        <f ca="1">INDEX(rngFuelPricesDeterministic,MATCH($C558,'Commodity inputs and calcs'!$N$33:$N$100,0),MATCH($A558,'Commodity inputs and calcs'!$O$32:$S$32,0))+'Fuel adder inputs and calcs'!Q555</f>
        <v>10.799584631360331</v>
      </c>
      <c r="J558" s="87"/>
      <c r="K558" s="86" t="s">
        <v>23</v>
      </c>
      <c r="L558" s="88">
        <v>1</v>
      </c>
      <c r="M558" s="137">
        <f>INDEX('Fixed inputs'!$G$8:$G$75,MATCH(C558,'Fixed inputs'!$D$8:$D$75,0))</f>
        <v>43009</v>
      </c>
      <c r="N558" s="137"/>
      <c r="O558" s="86" t="s">
        <v>24</v>
      </c>
      <c r="P558" s="86" t="s">
        <v>113</v>
      </c>
      <c r="Q558" s="86"/>
      <c r="R558" s="89" t="str">
        <f t="shared" si="60"/>
        <v>2024 Validation</v>
      </c>
    </row>
    <row r="559" spans="1:18" x14ac:dyDescent="0.6">
      <c r="A559" s="82" t="str">
        <f>'Fuel adder inputs and calcs'!C556</f>
        <v>LSFO</v>
      </c>
      <c r="B559" s="82" t="str">
        <f>'Fuel adder inputs and calcs'!D556</f>
        <v>NI</v>
      </c>
      <c r="C559" s="82" t="str">
        <f>'Fuel adder inputs and calcs'!E556&amp;'Fuel adder inputs and calcs'!F556</f>
        <v>2018Q1</v>
      </c>
      <c r="D559" s="82" t="str">
        <f>B559&amp;IF(B559="",""," ")&amp;INDEX('Fixed inputs'!$D$93:$D$97,MATCH(A559,rngFuels,0))</f>
        <v>NI Oil</v>
      </c>
      <c r="E559" s="59"/>
      <c r="G559" s="86" t="str">
        <f t="shared" si="59"/>
        <v>NI Oil</v>
      </c>
      <c r="H559" s="86" t="s">
        <v>22</v>
      </c>
      <c r="I559" s="87">
        <f ca="1">INDEX(rngFuelPricesDeterministic,MATCH($C559,'Commodity inputs and calcs'!$N$33:$N$100,0),MATCH($A559,'Commodity inputs and calcs'!$O$32:$S$32,0))+'Fuel adder inputs and calcs'!Q556</f>
        <v>10.799584631360331</v>
      </c>
      <c r="J559" s="87"/>
      <c r="K559" s="86" t="s">
        <v>23</v>
      </c>
      <c r="L559" s="88">
        <v>1</v>
      </c>
      <c r="M559" s="137">
        <f>INDEX('Fixed inputs'!$G$8:$G$75,MATCH(C559,'Fixed inputs'!$D$8:$D$75,0))</f>
        <v>43101</v>
      </c>
      <c r="N559" s="137"/>
      <c r="O559" s="86" t="s">
        <v>24</v>
      </c>
      <c r="P559" s="86" t="s">
        <v>113</v>
      </c>
      <c r="Q559" s="86"/>
      <c r="R559" s="89" t="str">
        <f t="shared" si="60"/>
        <v>2024 Validation</v>
      </c>
    </row>
    <row r="560" spans="1:18" x14ac:dyDescent="0.6">
      <c r="A560" s="82" t="str">
        <f>'Fuel adder inputs and calcs'!C557</f>
        <v>LSFO</v>
      </c>
      <c r="B560" s="82" t="str">
        <f>'Fuel adder inputs and calcs'!D557</f>
        <v>NI</v>
      </c>
      <c r="C560" s="82" t="str">
        <f>'Fuel adder inputs and calcs'!E557&amp;'Fuel adder inputs and calcs'!F557</f>
        <v>2018Q2</v>
      </c>
      <c r="D560" s="82" t="str">
        <f>B560&amp;IF(B560="",""," ")&amp;INDEX('Fixed inputs'!$D$93:$D$97,MATCH(A560,rngFuels,0))</f>
        <v>NI Oil</v>
      </c>
      <c r="E560" s="59"/>
      <c r="G560" s="86" t="str">
        <f t="shared" si="59"/>
        <v>NI Oil</v>
      </c>
      <c r="H560" s="86" t="s">
        <v>22</v>
      </c>
      <c r="I560" s="87">
        <f ca="1">INDEX(rngFuelPricesDeterministic,MATCH($C560,'Commodity inputs and calcs'!$N$33:$N$100,0),MATCH($A560,'Commodity inputs and calcs'!$O$32:$S$32,0))+'Fuel adder inputs and calcs'!Q557</f>
        <v>10.799584631360331</v>
      </c>
      <c r="J560" s="87"/>
      <c r="K560" s="86" t="s">
        <v>23</v>
      </c>
      <c r="L560" s="88">
        <v>1</v>
      </c>
      <c r="M560" s="137">
        <f>INDEX('Fixed inputs'!$G$8:$G$75,MATCH(C560,'Fixed inputs'!$D$8:$D$75,0))</f>
        <v>43191</v>
      </c>
      <c r="N560" s="137"/>
      <c r="O560" s="86" t="s">
        <v>24</v>
      </c>
      <c r="P560" s="86" t="s">
        <v>113</v>
      </c>
      <c r="Q560" s="86"/>
      <c r="R560" s="89" t="str">
        <f t="shared" si="60"/>
        <v>2024 Validation</v>
      </c>
    </row>
    <row r="561" spans="1:18" x14ac:dyDescent="0.6">
      <c r="A561" s="82" t="str">
        <f>'Fuel adder inputs and calcs'!C558</f>
        <v>LSFO</v>
      </c>
      <c r="B561" s="82" t="str">
        <f>'Fuel adder inputs and calcs'!D558</f>
        <v>NI</v>
      </c>
      <c r="C561" s="82" t="str">
        <f>'Fuel adder inputs and calcs'!E558&amp;'Fuel adder inputs and calcs'!F558</f>
        <v>2018Q3</v>
      </c>
      <c r="D561" s="82" t="str">
        <f>B561&amp;IF(B561="",""," ")&amp;INDEX('Fixed inputs'!$D$93:$D$97,MATCH(A561,rngFuels,0))</f>
        <v>NI Oil</v>
      </c>
      <c r="E561" s="59"/>
      <c r="G561" s="86" t="str">
        <f t="shared" si="59"/>
        <v>NI Oil</v>
      </c>
      <c r="H561" s="86" t="s">
        <v>22</v>
      </c>
      <c r="I561" s="87">
        <f ca="1">INDEX(rngFuelPricesDeterministic,MATCH($C561,'Commodity inputs and calcs'!$N$33:$N$100,0),MATCH($A561,'Commodity inputs and calcs'!$O$32:$S$32,0))+'Fuel adder inputs and calcs'!Q558</f>
        <v>10.799584631360331</v>
      </c>
      <c r="J561" s="87"/>
      <c r="K561" s="86" t="s">
        <v>23</v>
      </c>
      <c r="L561" s="88">
        <v>1</v>
      </c>
      <c r="M561" s="137">
        <f>INDEX('Fixed inputs'!$G$8:$G$75,MATCH(C561,'Fixed inputs'!$D$8:$D$75,0))</f>
        <v>43282</v>
      </c>
      <c r="N561" s="137"/>
      <c r="O561" s="86" t="s">
        <v>24</v>
      </c>
      <c r="P561" s="86" t="s">
        <v>113</v>
      </c>
      <c r="Q561" s="86"/>
      <c r="R561" s="89" t="str">
        <f t="shared" si="60"/>
        <v>2024 Validation</v>
      </c>
    </row>
    <row r="562" spans="1:18" x14ac:dyDescent="0.6">
      <c r="A562" s="82" t="str">
        <f>'Fuel adder inputs and calcs'!C559</f>
        <v>LSFO</v>
      </c>
      <c r="B562" s="82" t="str">
        <f>'Fuel adder inputs and calcs'!D559</f>
        <v>NI</v>
      </c>
      <c r="C562" s="82" t="str">
        <f>'Fuel adder inputs and calcs'!E559&amp;'Fuel adder inputs and calcs'!F559</f>
        <v>2018Q4</v>
      </c>
      <c r="D562" s="82" t="str">
        <f>B562&amp;IF(B562="",""," ")&amp;INDEX('Fixed inputs'!$D$93:$D$97,MATCH(A562,rngFuels,0))</f>
        <v>NI Oil</v>
      </c>
      <c r="E562" s="59"/>
      <c r="G562" s="86" t="str">
        <f t="shared" ref="G562:G582" si="61">D562</f>
        <v>NI Oil</v>
      </c>
      <c r="H562" s="86" t="s">
        <v>22</v>
      </c>
      <c r="I562" s="87">
        <f ca="1">INDEX(rngFuelPricesDeterministic,MATCH($C562,'Commodity inputs and calcs'!$N$33:$N$100,0),MATCH($A562,'Commodity inputs and calcs'!$O$32:$S$32,0))+'Fuel adder inputs and calcs'!Q559</f>
        <v>10.799584631360331</v>
      </c>
      <c r="J562" s="87"/>
      <c r="K562" s="86" t="s">
        <v>23</v>
      </c>
      <c r="L562" s="88">
        <v>1</v>
      </c>
      <c r="M562" s="137">
        <f>INDEX('Fixed inputs'!$G$8:$G$75,MATCH(C562,'Fixed inputs'!$D$8:$D$75,0))</f>
        <v>43374</v>
      </c>
      <c r="N562" s="137"/>
      <c r="O562" s="86" t="s">
        <v>24</v>
      </c>
      <c r="P562" s="86" t="s">
        <v>113</v>
      </c>
      <c r="Q562" s="86"/>
      <c r="R562" s="89" t="str">
        <f t="shared" si="60"/>
        <v>2024 Validation</v>
      </c>
    </row>
    <row r="563" spans="1:18" x14ac:dyDescent="0.6">
      <c r="A563" s="82" t="str">
        <f>'Fuel adder inputs and calcs'!C560</f>
        <v>LSFO</v>
      </c>
      <c r="B563" s="82" t="str">
        <f>'Fuel adder inputs and calcs'!D560</f>
        <v>NI</v>
      </c>
      <c r="C563" s="82" t="str">
        <f>'Fuel adder inputs and calcs'!E560&amp;'Fuel adder inputs and calcs'!F560</f>
        <v>2019Q1</v>
      </c>
      <c r="D563" s="82" t="str">
        <f>B563&amp;IF(B563="",""," ")&amp;INDEX('Fixed inputs'!$D$93:$D$97,MATCH(A563,rngFuels,0))</f>
        <v>NI Oil</v>
      </c>
      <c r="E563" s="59"/>
      <c r="G563" s="86" t="str">
        <f t="shared" si="61"/>
        <v>NI Oil</v>
      </c>
      <c r="H563" s="86" t="s">
        <v>22</v>
      </c>
      <c r="I563" s="87">
        <f ca="1">INDEX(rngFuelPricesDeterministic,MATCH($C563,'Commodity inputs and calcs'!$N$33:$N$100,0),MATCH($A563,'Commodity inputs and calcs'!$O$32:$S$32,0))+'Fuel adder inputs and calcs'!Q560</f>
        <v>10.799584631360331</v>
      </c>
      <c r="J563" s="87"/>
      <c r="K563" s="86" t="s">
        <v>23</v>
      </c>
      <c r="L563" s="88">
        <v>1</v>
      </c>
      <c r="M563" s="137">
        <f>INDEX('Fixed inputs'!$G$8:$G$75,MATCH(C563,'Fixed inputs'!$D$8:$D$75,0))</f>
        <v>43466</v>
      </c>
      <c r="N563" s="137"/>
      <c r="O563" s="86" t="s">
        <v>24</v>
      </c>
      <c r="P563" s="86" t="s">
        <v>113</v>
      </c>
      <c r="Q563" s="86"/>
      <c r="R563" s="89" t="str">
        <f t="shared" si="60"/>
        <v>2024 Validation</v>
      </c>
    </row>
    <row r="564" spans="1:18" x14ac:dyDescent="0.6">
      <c r="A564" s="82" t="str">
        <f>'Fuel adder inputs and calcs'!C561</f>
        <v>LSFO</v>
      </c>
      <c r="B564" s="82" t="str">
        <f>'Fuel adder inputs and calcs'!D561</f>
        <v>NI</v>
      </c>
      <c r="C564" s="82" t="str">
        <f>'Fuel adder inputs and calcs'!E561&amp;'Fuel adder inputs and calcs'!F561</f>
        <v>2019Q2</v>
      </c>
      <c r="D564" s="82" t="str">
        <f>B564&amp;IF(B564="",""," ")&amp;INDEX('Fixed inputs'!$D$93:$D$97,MATCH(A564,rngFuels,0))</f>
        <v>NI Oil</v>
      </c>
      <c r="E564" s="59"/>
      <c r="G564" s="86" t="str">
        <f t="shared" si="61"/>
        <v>NI Oil</v>
      </c>
      <c r="H564" s="86" t="s">
        <v>22</v>
      </c>
      <c r="I564" s="87">
        <f ca="1">INDEX(rngFuelPricesDeterministic,MATCH($C564,'Commodity inputs and calcs'!$N$33:$N$100,0),MATCH($A564,'Commodity inputs and calcs'!$O$32:$S$32,0))+'Fuel adder inputs and calcs'!Q561</f>
        <v>10.799584631360331</v>
      </c>
      <c r="J564" s="87"/>
      <c r="K564" s="86" t="s">
        <v>23</v>
      </c>
      <c r="L564" s="88">
        <v>1</v>
      </c>
      <c r="M564" s="137">
        <f>INDEX('Fixed inputs'!$G$8:$G$75,MATCH(C564,'Fixed inputs'!$D$8:$D$75,0))</f>
        <v>43556</v>
      </c>
      <c r="N564" s="137"/>
      <c r="O564" s="86" t="s">
        <v>24</v>
      </c>
      <c r="P564" s="86" t="s">
        <v>113</v>
      </c>
      <c r="Q564" s="86"/>
      <c r="R564" s="89" t="str">
        <f t="shared" si="60"/>
        <v>2024 Validation</v>
      </c>
    </row>
    <row r="565" spans="1:18" x14ac:dyDescent="0.6">
      <c r="A565" s="82" t="str">
        <f>'Fuel adder inputs and calcs'!C562</f>
        <v>LSFO</v>
      </c>
      <c r="B565" s="82" t="str">
        <f>'Fuel adder inputs and calcs'!D562</f>
        <v>NI</v>
      </c>
      <c r="C565" s="82" t="str">
        <f>'Fuel adder inputs and calcs'!E562&amp;'Fuel adder inputs and calcs'!F562</f>
        <v>2019Q3</v>
      </c>
      <c r="D565" s="82" t="str">
        <f>B565&amp;IF(B565="",""," ")&amp;INDEX('Fixed inputs'!$D$93:$D$97,MATCH(A565,rngFuels,0))</f>
        <v>NI Oil</v>
      </c>
      <c r="E565" s="59"/>
      <c r="G565" s="86" t="str">
        <f t="shared" si="61"/>
        <v>NI Oil</v>
      </c>
      <c r="H565" s="86" t="s">
        <v>22</v>
      </c>
      <c r="I565" s="87">
        <f ca="1">INDEX(rngFuelPricesDeterministic,MATCH($C565,'Commodity inputs and calcs'!$N$33:$N$100,0),MATCH($A565,'Commodity inputs and calcs'!$O$32:$S$32,0))+'Fuel adder inputs and calcs'!Q562</f>
        <v>10.799584631360331</v>
      </c>
      <c r="J565" s="87"/>
      <c r="K565" s="86" t="s">
        <v>23</v>
      </c>
      <c r="L565" s="88">
        <v>1</v>
      </c>
      <c r="M565" s="137">
        <f>INDEX('Fixed inputs'!$G$8:$G$75,MATCH(C565,'Fixed inputs'!$D$8:$D$75,0))</f>
        <v>43647</v>
      </c>
      <c r="N565" s="137"/>
      <c r="O565" s="86" t="s">
        <v>24</v>
      </c>
      <c r="P565" s="86" t="s">
        <v>113</v>
      </c>
      <c r="Q565" s="86"/>
      <c r="R565" s="89" t="str">
        <f t="shared" si="60"/>
        <v>2024 Validation</v>
      </c>
    </row>
    <row r="566" spans="1:18" x14ac:dyDescent="0.6">
      <c r="A566" s="82" t="str">
        <f>'Fuel adder inputs and calcs'!C563</f>
        <v>LSFO</v>
      </c>
      <c r="B566" s="82" t="str">
        <f>'Fuel adder inputs and calcs'!D563</f>
        <v>NI</v>
      </c>
      <c r="C566" s="82" t="str">
        <f>'Fuel adder inputs and calcs'!E563&amp;'Fuel adder inputs and calcs'!F563</f>
        <v>2019Q4</v>
      </c>
      <c r="D566" s="82" t="str">
        <f>B566&amp;IF(B566="",""," ")&amp;INDEX('Fixed inputs'!$D$93:$D$97,MATCH(A566,rngFuels,0))</f>
        <v>NI Oil</v>
      </c>
      <c r="E566" s="59"/>
      <c r="G566" s="86" t="str">
        <f t="shared" si="61"/>
        <v>NI Oil</v>
      </c>
      <c r="H566" s="86" t="s">
        <v>22</v>
      </c>
      <c r="I566" s="87">
        <f ca="1">INDEX(rngFuelPricesDeterministic,MATCH($C566,'Commodity inputs and calcs'!$N$33:$N$100,0),MATCH($A566,'Commodity inputs and calcs'!$O$32:$S$32,0))+'Fuel adder inputs and calcs'!Q563</f>
        <v>10.799584631360331</v>
      </c>
      <c r="J566" s="87"/>
      <c r="K566" s="86" t="s">
        <v>23</v>
      </c>
      <c r="L566" s="88">
        <v>1</v>
      </c>
      <c r="M566" s="137">
        <f>INDEX('Fixed inputs'!$G$8:$G$75,MATCH(C566,'Fixed inputs'!$D$8:$D$75,0))</f>
        <v>43739</v>
      </c>
      <c r="N566" s="137"/>
      <c r="O566" s="86" t="s">
        <v>24</v>
      </c>
      <c r="P566" s="86" t="s">
        <v>113</v>
      </c>
      <c r="Q566" s="86"/>
      <c r="R566" s="89" t="str">
        <f t="shared" si="60"/>
        <v>2024 Validation</v>
      </c>
    </row>
    <row r="567" spans="1:18" x14ac:dyDescent="0.6">
      <c r="A567" s="82" t="str">
        <f>'Fuel adder inputs and calcs'!C564</f>
        <v>LSFO</v>
      </c>
      <c r="B567" s="82" t="str">
        <f>'Fuel adder inputs and calcs'!D564</f>
        <v>NI</v>
      </c>
      <c r="C567" s="82" t="str">
        <f>'Fuel adder inputs and calcs'!E564&amp;'Fuel adder inputs and calcs'!F564</f>
        <v>2020Q1</v>
      </c>
      <c r="D567" s="82" t="str">
        <f>B567&amp;IF(B567="",""," ")&amp;INDEX('Fixed inputs'!$D$93:$D$97,MATCH(A567,rngFuels,0))</f>
        <v>NI Oil</v>
      </c>
      <c r="E567" s="59"/>
      <c r="G567" s="86" t="str">
        <f t="shared" si="61"/>
        <v>NI Oil</v>
      </c>
      <c r="H567" s="86" t="s">
        <v>22</v>
      </c>
      <c r="I567" s="87">
        <f ca="1">INDEX(rngFuelPricesDeterministic,MATCH($C567,'Commodity inputs and calcs'!$N$33:$N$100,0),MATCH($A567,'Commodity inputs and calcs'!$O$32:$S$32,0))+'Fuel adder inputs and calcs'!Q564</f>
        <v>10.799584631360331</v>
      </c>
      <c r="J567" s="87"/>
      <c r="K567" s="86" t="s">
        <v>23</v>
      </c>
      <c r="L567" s="88">
        <v>1</v>
      </c>
      <c r="M567" s="137">
        <f>INDEX('Fixed inputs'!$G$8:$G$75,MATCH(C567,'Fixed inputs'!$D$8:$D$75,0))</f>
        <v>43831</v>
      </c>
      <c r="N567" s="137"/>
      <c r="O567" s="86" t="s">
        <v>24</v>
      </c>
      <c r="P567" s="86" t="s">
        <v>113</v>
      </c>
      <c r="Q567" s="86"/>
      <c r="R567" s="89" t="str">
        <f t="shared" si="60"/>
        <v>2024 Validation</v>
      </c>
    </row>
    <row r="568" spans="1:18" x14ac:dyDescent="0.6">
      <c r="A568" s="82" t="str">
        <f>'Fuel adder inputs and calcs'!C565</f>
        <v>LSFO</v>
      </c>
      <c r="B568" s="82" t="str">
        <f>'Fuel adder inputs and calcs'!D565</f>
        <v>NI</v>
      </c>
      <c r="C568" s="82" t="str">
        <f>'Fuel adder inputs and calcs'!E565&amp;'Fuel adder inputs and calcs'!F565</f>
        <v>2020Q2</v>
      </c>
      <c r="D568" s="82" t="str">
        <f>B568&amp;IF(B568="",""," ")&amp;INDEX('Fixed inputs'!$D$93:$D$97,MATCH(A568,rngFuels,0))</f>
        <v>NI Oil</v>
      </c>
      <c r="E568" s="59"/>
      <c r="G568" s="86" t="str">
        <f t="shared" si="61"/>
        <v>NI Oil</v>
      </c>
      <c r="H568" s="86" t="s">
        <v>22</v>
      </c>
      <c r="I568" s="87">
        <f ca="1">INDEX(rngFuelPricesDeterministic,MATCH($C568,'Commodity inputs and calcs'!$N$33:$N$100,0),MATCH($A568,'Commodity inputs and calcs'!$O$32:$S$32,0))+'Fuel adder inputs and calcs'!Q565</f>
        <v>10.799584631360331</v>
      </c>
      <c r="J568" s="87"/>
      <c r="K568" s="86" t="s">
        <v>23</v>
      </c>
      <c r="L568" s="88">
        <v>1</v>
      </c>
      <c r="M568" s="137">
        <f>INDEX('Fixed inputs'!$G$8:$G$75,MATCH(C568,'Fixed inputs'!$D$8:$D$75,0))</f>
        <v>43922</v>
      </c>
      <c r="N568" s="137"/>
      <c r="O568" s="86" t="s">
        <v>24</v>
      </c>
      <c r="P568" s="86" t="s">
        <v>113</v>
      </c>
      <c r="Q568" s="86"/>
      <c r="R568" s="89" t="str">
        <f t="shared" si="60"/>
        <v>2024 Validation</v>
      </c>
    </row>
    <row r="569" spans="1:18" x14ac:dyDescent="0.6">
      <c r="A569" s="82" t="str">
        <f>'Fuel adder inputs and calcs'!C566</f>
        <v>LSFO</v>
      </c>
      <c r="B569" s="82" t="str">
        <f>'Fuel adder inputs and calcs'!D566</f>
        <v>NI</v>
      </c>
      <c r="C569" s="82" t="str">
        <f>'Fuel adder inputs and calcs'!E566&amp;'Fuel adder inputs and calcs'!F566</f>
        <v>2020Q3</v>
      </c>
      <c r="D569" s="82" t="str">
        <f>B569&amp;IF(B569="",""," ")&amp;INDEX('Fixed inputs'!$D$93:$D$97,MATCH(A569,rngFuels,0))</f>
        <v>NI Oil</v>
      </c>
      <c r="E569" s="59"/>
      <c r="G569" s="86" t="str">
        <f t="shared" si="61"/>
        <v>NI Oil</v>
      </c>
      <c r="H569" s="86" t="s">
        <v>22</v>
      </c>
      <c r="I569" s="87">
        <f ca="1">INDEX(rngFuelPricesDeterministic,MATCH($C569,'Commodity inputs and calcs'!$N$33:$N$100,0),MATCH($A569,'Commodity inputs and calcs'!$O$32:$S$32,0))+'Fuel adder inputs and calcs'!Q566</f>
        <v>10.799584631360331</v>
      </c>
      <c r="J569" s="87"/>
      <c r="K569" s="86" t="s">
        <v>23</v>
      </c>
      <c r="L569" s="88">
        <v>1</v>
      </c>
      <c r="M569" s="137">
        <f>INDEX('Fixed inputs'!$G$8:$G$75,MATCH(C569,'Fixed inputs'!$D$8:$D$75,0))</f>
        <v>44013</v>
      </c>
      <c r="N569" s="137"/>
      <c r="O569" s="86" t="s">
        <v>24</v>
      </c>
      <c r="P569" s="86" t="s">
        <v>113</v>
      </c>
      <c r="Q569" s="86"/>
      <c r="R569" s="89" t="str">
        <f t="shared" si="60"/>
        <v>2024 Validation</v>
      </c>
    </row>
    <row r="570" spans="1:18" x14ac:dyDescent="0.6">
      <c r="A570" s="82" t="str">
        <f>'Fuel adder inputs and calcs'!C567</f>
        <v>LSFO</v>
      </c>
      <c r="B570" s="82" t="str">
        <f>'Fuel adder inputs and calcs'!D567</f>
        <v>NI</v>
      </c>
      <c r="C570" s="82" t="str">
        <f>'Fuel adder inputs and calcs'!E567&amp;'Fuel adder inputs and calcs'!F567</f>
        <v>2020Q4</v>
      </c>
      <c r="D570" s="82" t="str">
        <f>B570&amp;IF(B570="",""," ")&amp;INDEX('Fixed inputs'!$D$93:$D$97,MATCH(A570,rngFuels,0))</f>
        <v>NI Oil</v>
      </c>
      <c r="E570" s="59"/>
      <c r="G570" s="86" t="str">
        <f t="shared" si="61"/>
        <v>NI Oil</v>
      </c>
      <c r="H570" s="86" t="s">
        <v>22</v>
      </c>
      <c r="I570" s="87">
        <f ca="1">INDEX(rngFuelPricesDeterministic,MATCH($C570,'Commodity inputs and calcs'!$N$33:$N$100,0),MATCH($A570,'Commodity inputs and calcs'!$O$32:$S$32,0))+'Fuel adder inputs and calcs'!Q567</f>
        <v>10.799584631360331</v>
      </c>
      <c r="J570" s="87"/>
      <c r="K570" s="86" t="s">
        <v>23</v>
      </c>
      <c r="L570" s="88">
        <v>1</v>
      </c>
      <c r="M570" s="137">
        <f>INDEX('Fixed inputs'!$G$8:$G$75,MATCH(C570,'Fixed inputs'!$D$8:$D$75,0))</f>
        <v>44105</v>
      </c>
      <c r="N570" s="137"/>
      <c r="O570" s="86" t="s">
        <v>24</v>
      </c>
      <c r="P570" s="86" t="s">
        <v>113</v>
      </c>
      <c r="Q570" s="86"/>
      <c r="R570" s="89" t="str">
        <f t="shared" si="60"/>
        <v>2024 Validation</v>
      </c>
    </row>
    <row r="571" spans="1:18" x14ac:dyDescent="0.6">
      <c r="A571" s="82" t="str">
        <f>'Fuel adder inputs and calcs'!C568</f>
        <v>LSFO</v>
      </c>
      <c r="B571" s="82" t="str">
        <f>'Fuel adder inputs and calcs'!D568</f>
        <v>NI</v>
      </c>
      <c r="C571" s="82" t="str">
        <f>'Fuel adder inputs and calcs'!E568&amp;'Fuel adder inputs and calcs'!F568</f>
        <v>2021Q1</v>
      </c>
      <c r="D571" s="82" t="str">
        <f>B571&amp;IF(B571="",""," ")&amp;INDEX('Fixed inputs'!$D$93:$D$97,MATCH(A571,rngFuels,0))</f>
        <v>NI Oil</v>
      </c>
      <c r="E571" s="59"/>
      <c r="G571" s="86" t="str">
        <f t="shared" si="61"/>
        <v>NI Oil</v>
      </c>
      <c r="H571" s="86" t="s">
        <v>22</v>
      </c>
      <c r="I571" s="87">
        <f ca="1">INDEX(rngFuelPricesDeterministic,MATCH($C571,'Commodity inputs and calcs'!$N$33:$N$100,0),MATCH($A571,'Commodity inputs and calcs'!$O$32:$S$32,0))+'Fuel adder inputs and calcs'!Q568</f>
        <v>10.799584631360331</v>
      </c>
      <c r="J571" s="87"/>
      <c r="K571" s="86" t="s">
        <v>23</v>
      </c>
      <c r="L571" s="88">
        <v>1</v>
      </c>
      <c r="M571" s="137">
        <f>INDEX('Fixed inputs'!$G$8:$G$75,MATCH(C571,'Fixed inputs'!$D$8:$D$75,0))</f>
        <v>44197</v>
      </c>
      <c r="N571" s="137"/>
      <c r="O571" s="86" t="s">
        <v>24</v>
      </c>
      <c r="P571" s="86" t="s">
        <v>113</v>
      </c>
      <c r="Q571" s="86"/>
      <c r="R571" s="89" t="str">
        <f t="shared" si="60"/>
        <v>2024 Validation</v>
      </c>
    </row>
    <row r="572" spans="1:18" x14ac:dyDescent="0.6">
      <c r="A572" s="82" t="str">
        <f>'Fuel adder inputs and calcs'!C569</f>
        <v>LSFO</v>
      </c>
      <c r="B572" s="82" t="str">
        <f>'Fuel adder inputs and calcs'!D569</f>
        <v>NI</v>
      </c>
      <c r="C572" s="82" t="str">
        <f>'Fuel adder inputs and calcs'!E569&amp;'Fuel adder inputs and calcs'!F569</f>
        <v>2021Q2</v>
      </c>
      <c r="D572" s="82" t="str">
        <f>B572&amp;IF(B572="",""," ")&amp;INDEX('Fixed inputs'!$D$93:$D$97,MATCH(A572,rngFuels,0))</f>
        <v>NI Oil</v>
      </c>
      <c r="E572" s="59"/>
      <c r="G572" s="86" t="str">
        <f t="shared" si="61"/>
        <v>NI Oil</v>
      </c>
      <c r="H572" s="86" t="s">
        <v>22</v>
      </c>
      <c r="I572" s="87">
        <f ca="1">INDEX(rngFuelPricesDeterministic,MATCH($C572,'Commodity inputs and calcs'!$N$33:$N$100,0),MATCH($A572,'Commodity inputs and calcs'!$O$32:$S$32,0))+'Fuel adder inputs and calcs'!Q569</f>
        <v>10.799584631360331</v>
      </c>
      <c r="J572" s="87"/>
      <c r="K572" s="86" t="s">
        <v>23</v>
      </c>
      <c r="L572" s="88">
        <v>1</v>
      </c>
      <c r="M572" s="137">
        <f>INDEX('Fixed inputs'!$G$8:$G$75,MATCH(C572,'Fixed inputs'!$D$8:$D$75,0))</f>
        <v>44287</v>
      </c>
      <c r="N572" s="137"/>
      <c r="O572" s="86" t="s">
        <v>24</v>
      </c>
      <c r="P572" s="86" t="s">
        <v>113</v>
      </c>
      <c r="Q572" s="86"/>
      <c r="R572" s="89" t="str">
        <f t="shared" si="60"/>
        <v>2024 Validation</v>
      </c>
    </row>
    <row r="573" spans="1:18" x14ac:dyDescent="0.6">
      <c r="A573" s="82" t="str">
        <f>'Fuel adder inputs and calcs'!C570</f>
        <v>LSFO</v>
      </c>
      <c r="B573" s="82" t="str">
        <f>'Fuel adder inputs and calcs'!D570</f>
        <v>NI</v>
      </c>
      <c r="C573" s="82" t="str">
        <f>'Fuel adder inputs and calcs'!E570&amp;'Fuel adder inputs and calcs'!F570</f>
        <v>2021Q3</v>
      </c>
      <c r="D573" s="82" t="str">
        <f>B573&amp;IF(B573="",""," ")&amp;INDEX('Fixed inputs'!$D$93:$D$97,MATCH(A573,rngFuels,0))</f>
        <v>NI Oil</v>
      </c>
      <c r="E573" s="59"/>
      <c r="G573" s="86" t="str">
        <f t="shared" si="61"/>
        <v>NI Oil</v>
      </c>
      <c r="H573" s="86" t="s">
        <v>22</v>
      </c>
      <c r="I573" s="87">
        <f ca="1">INDEX(rngFuelPricesDeterministic,MATCH($C573,'Commodity inputs and calcs'!$N$33:$N$100,0),MATCH($A573,'Commodity inputs and calcs'!$O$32:$S$32,0))+'Fuel adder inputs and calcs'!Q570</f>
        <v>10.799584631360331</v>
      </c>
      <c r="J573" s="87"/>
      <c r="K573" s="86" t="s">
        <v>23</v>
      </c>
      <c r="L573" s="88">
        <v>1</v>
      </c>
      <c r="M573" s="137">
        <f>INDEX('Fixed inputs'!$G$8:$G$75,MATCH(C573,'Fixed inputs'!$D$8:$D$75,0))</f>
        <v>44378</v>
      </c>
      <c r="N573" s="137"/>
      <c r="O573" s="86" t="s">
        <v>24</v>
      </c>
      <c r="P573" s="86" t="s">
        <v>113</v>
      </c>
      <c r="Q573" s="86"/>
      <c r="R573" s="89" t="str">
        <f t="shared" si="60"/>
        <v>2024 Validation</v>
      </c>
    </row>
    <row r="574" spans="1:18" x14ac:dyDescent="0.6">
      <c r="A574" s="82" t="str">
        <f>'Fuel adder inputs and calcs'!C571</f>
        <v>LSFO</v>
      </c>
      <c r="B574" s="82" t="str">
        <f>'Fuel adder inputs and calcs'!D571</f>
        <v>NI</v>
      </c>
      <c r="C574" s="82" t="str">
        <f>'Fuel adder inputs and calcs'!E571&amp;'Fuel adder inputs and calcs'!F571</f>
        <v>2021Q4</v>
      </c>
      <c r="D574" s="82" t="str">
        <f>B574&amp;IF(B574="",""," ")&amp;INDEX('Fixed inputs'!$D$93:$D$97,MATCH(A574,rngFuels,0))</f>
        <v>NI Oil</v>
      </c>
      <c r="E574" s="59"/>
      <c r="G574" s="86" t="str">
        <f t="shared" si="61"/>
        <v>NI Oil</v>
      </c>
      <c r="H574" s="86" t="s">
        <v>22</v>
      </c>
      <c r="I574" s="87">
        <f ca="1">INDEX(rngFuelPricesDeterministic,MATCH($C574,'Commodity inputs and calcs'!$N$33:$N$100,0),MATCH($A574,'Commodity inputs and calcs'!$O$32:$S$32,0))+'Fuel adder inputs and calcs'!Q571</f>
        <v>10.799584631360331</v>
      </c>
      <c r="J574" s="87"/>
      <c r="K574" s="86" t="s">
        <v>23</v>
      </c>
      <c r="L574" s="88">
        <v>1</v>
      </c>
      <c r="M574" s="137">
        <f>INDEX('Fixed inputs'!$G$8:$G$75,MATCH(C574,'Fixed inputs'!$D$8:$D$75,0))</f>
        <v>44470</v>
      </c>
      <c r="N574" s="137"/>
      <c r="O574" s="86" t="s">
        <v>24</v>
      </c>
      <c r="P574" s="86" t="s">
        <v>113</v>
      </c>
      <c r="Q574" s="86"/>
      <c r="R574" s="89" t="str">
        <f t="shared" si="60"/>
        <v>2024 Validation</v>
      </c>
    </row>
    <row r="575" spans="1:18" x14ac:dyDescent="0.6">
      <c r="A575" s="82" t="str">
        <f>'Fuel adder inputs and calcs'!C572</f>
        <v>LSFO</v>
      </c>
      <c r="B575" s="82" t="str">
        <f>'Fuel adder inputs and calcs'!D572</f>
        <v>NI</v>
      </c>
      <c r="C575" s="82" t="str">
        <f>'Fuel adder inputs and calcs'!E572&amp;'Fuel adder inputs and calcs'!F572</f>
        <v>2022Q1</v>
      </c>
      <c r="D575" s="82" t="str">
        <f>B575&amp;IF(B575="",""," ")&amp;INDEX('Fixed inputs'!$D$93:$D$97,MATCH(A575,rngFuels,0))</f>
        <v>NI Oil</v>
      </c>
      <c r="E575" s="59"/>
      <c r="G575" s="86" t="str">
        <f t="shared" si="61"/>
        <v>NI Oil</v>
      </c>
      <c r="H575" s="86" t="s">
        <v>22</v>
      </c>
      <c r="I575" s="87">
        <f ca="1">INDEX(rngFuelPricesDeterministic,MATCH($C575,'Commodity inputs and calcs'!$N$33:$N$100,0),MATCH($A575,'Commodity inputs and calcs'!$O$32:$S$32,0))+'Fuel adder inputs and calcs'!Q572</f>
        <v>10.799584631360331</v>
      </c>
      <c r="J575" s="87"/>
      <c r="K575" s="86" t="s">
        <v>23</v>
      </c>
      <c r="L575" s="88">
        <v>1</v>
      </c>
      <c r="M575" s="137">
        <f>INDEX('Fixed inputs'!$G$8:$G$75,MATCH(C575,'Fixed inputs'!$D$8:$D$75,0))</f>
        <v>44562</v>
      </c>
      <c r="N575" s="137"/>
      <c r="O575" s="86" t="s">
        <v>24</v>
      </c>
      <c r="P575" s="86" t="s">
        <v>113</v>
      </c>
      <c r="Q575" s="86"/>
      <c r="R575" s="89" t="str">
        <f t="shared" si="60"/>
        <v>2024 Validation</v>
      </c>
    </row>
    <row r="576" spans="1:18" x14ac:dyDescent="0.6">
      <c r="A576" s="82" t="str">
        <f>'Fuel adder inputs and calcs'!C573</f>
        <v>LSFO</v>
      </c>
      <c r="B576" s="82" t="str">
        <f>'Fuel adder inputs and calcs'!D573</f>
        <v>NI</v>
      </c>
      <c r="C576" s="82" t="str">
        <f>'Fuel adder inputs and calcs'!E573&amp;'Fuel adder inputs and calcs'!F573</f>
        <v>2022Q2</v>
      </c>
      <c r="D576" s="82" t="str">
        <f>B576&amp;IF(B576="",""," ")&amp;INDEX('Fixed inputs'!$D$93:$D$97,MATCH(A576,rngFuels,0))</f>
        <v>NI Oil</v>
      </c>
      <c r="E576" s="59"/>
      <c r="G576" s="86" t="str">
        <f t="shared" si="61"/>
        <v>NI Oil</v>
      </c>
      <c r="H576" s="86" t="s">
        <v>22</v>
      </c>
      <c r="I576" s="87">
        <f ca="1">INDEX(rngFuelPricesDeterministic,MATCH($C576,'Commodity inputs and calcs'!$N$33:$N$100,0),MATCH($A576,'Commodity inputs and calcs'!$O$32:$S$32,0))+'Fuel adder inputs and calcs'!Q573</f>
        <v>10.799584631360331</v>
      </c>
      <c r="J576" s="87"/>
      <c r="K576" s="86" t="s">
        <v>23</v>
      </c>
      <c r="L576" s="88">
        <v>1</v>
      </c>
      <c r="M576" s="137">
        <f>INDEX('Fixed inputs'!$G$8:$G$75,MATCH(C576,'Fixed inputs'!$D$8:$D$75,0))</f>
        <v>44652</v>
      </c>
      <c r="N576" s="137"/>
      <c r="O576" s="86" t="s">
        <v>24</v>
      </c>
      <c r="P576" s="86" t="s">
        <v>113</v>
      </c>
      <c r="Q576" s="86"/>
      <c r="R576" s="89" t="str">
        <f t="shared" si="60"/>
        <v>2024 Validation</v>
      </c>
    </row>
    <row r="577" spans="1:18" x14ac:dyDescent="0.6">
      <c r="A577" s="82" t="str">
        <f>'Fuel adder inputs and calcs'!C574</f>
        <v>LSFO</v>
      </c>
      <c r="B577" s="82" t="str">
        <f>'Fuel adder inputs and calcs'!D574</f>
        <v>NI</v>
      </c>
      <c r="C577" s="82" t="str">
        <f>'Fuel adder inputs and calcs'!E574&amp;'Fuel adder inputs and calcs'!F574</f>
        <v>2022Q3</v>
      </c>
      <c r="D577" s="82" t="str">
        <f>B577&amp;IF(B577="",""," ")&amp;INDEX('Fixed inputs'!$D$93:$D$97,MATCH(A577,rngFuels,0))</f>
        <v>NI Oil</v>
      </c>
      <c r="E577" s="59"/>
      <c r="G577" s="86" t="str">
        <f t="shared" si="61"/>
        <v>NI Oil</v>
      </c>
      <c r="H577" s="86" t="s">
        <v>22</v>
      </c>
      <c r="I577" s="87">
        <f ca="1">INDEX(rngFuelPricesDeterministic,MATCH($C577,'Commodity inputs and calcs'!$N$33:$N$100,0),MATCH($A577,'Commodity inputs and calcs'!$O$32:$S$32,0))+'Fuel adder inputs and calcs'!Q574</f>
        <v>10.799584631360331</v>
      </c>
      <c r="J577" s="87"/>
      <c r="K577" s="86" t="s">
        <v>23</v>
      </c>
      <c r="L577" s="88">
        <v>1</v>
      </c>
      <c r="M577" s="137">
        <f>INDEX('Fixed inputs'!$G$8:$G$75,MATCH(C577,'Fixed inputs'!$D$8:$D$75,0))</f>
        <v>44743</v>
      </c>
      <c r="N577" s="137"/>
      <c r="O577" s="86" t="s">
        <v>24</v>
      </c>
      <c r="P577" s="86" t="s">
        <v>113</v>
      </c>
      <c r="Q577" s="86"/>
      <c r="R577" s="89" t="str">
        <f t="shared" si="60"/>
        <v>2024 Validation</v>
      </c>
    </row>
    <row r="578" spans="1:18" x14ac:dyDescent="0.6">
      <c r="A578" s="82" t="str">
        <f>'Fuel adder inputs and calcs'!C575</f>
        <v>LSFO</v>
      </c>
      <c r="B578" s="82" t="str">
        <f>'Fuel adder inputs and calcs'!D575</f>
        <v>NI</v>
      </c>
      <c r="C578" s="82" t="str">
        <f>'Fuel adder inputs and calcs'!E575&amp;'Fuel adder inputs and calcs'!F575</f>
        <v>2022Q4</v>
      </c>
      <c r="D578" s="82" t="str">
        <f>B578&amp;IF(B578="",""," ")&amp;INDEX('Fixed inputs'!$D$93:$D$97,MATCH(A578,rngFuels,0))</f>
        <v>NI Oil</v>
      </c>
      <c r="E578" s="59"/>
      <c r="G578" s="86" t="str">
        <f t="shared" si="61"/>
        <v>NI Oil</v>
      </c>
      <c r="H578" s="86" t="s">
        <v>22</v>
      </c>
      <c r="I578" s="87">
        <f ca="1">INDEX(rngFuelPricesDeterministic,MATCH($C578,'Commodity inputs and calcs'!$N$33:$N$100,0),MATCH($A578,'Commodity inputs and calcs'!$O$32:$S$32,0))+'Fuel adder inputs and calcs'!Q575</f>
        <v>10.799584631360331</v>
      </c>
      <c r="J578" s="87"/>
      <c r="K578" s="86" t="s">
        <v>23</v>
      </c>
      <c r="L578" s="88">
        <v>1</v>
      </c>
      <c r="M578" s="137">
        <f>INDEX('Fixed inputs'!$G$8:$G$75,MATCH(C578,'Fixed inputs'!$D$8:$D$75,0))</f>
        <v>44835</v>
      </c>
      <c r="N578" s="137"/>
      <c r="O578" s="86" t="s">
        <v>24</v>
      </c>
      <c r="P578" s="86" t="s">
        <v>113</v>
      </c>
      <c r="Q578" s="86"/>
      <c r="R578" s="89" t="str">
        <f t="shared" si="60"/>
        <v>2024 Validation</v>
      </c>
    </row>
    <row r="579" spans="1:18" x14ac:dyDescent="0.6">
      <c r="A579" s="82" t="str">
        <f>'Fuel adder inputs and calcs'!C576</f>
        <v>LSFO</v>
      </c>
      <c r="B579" s="82" t="str">
        <f>'Fuel adder inputs and calcs'!D576</f>
        <v>NI</v>
      </c>
      <c r="C579" s="82" t="str">
        <f>'Fuel adder inputs and calcs'!E576&amp;'Fuel adder inputs and calcs'!F576</f>
        <v>2023Q1</v>
      </c>
      <c r="D579" s="82" t="str">
        <f>B579&amp;IF(B579="",""," ")&amp;INDEX('Fixed inputs'!$D$93:$D$97,MATCH(A579,rngFuels,0))</f>
        <v>NI Oil</v>
      </c>
      <c r="E579" s="59"/>
      <c r="G579" s="86" t="str">
        <f t="shared" si="61"/>
        <v>NI Oil</v>
      </c>
      <c r="H579" s="86" t="s">
        <v>22</v>
      </c>
      <c r="I579" s="87">
        <f ca="1">INDEX(rngFuelPricesDeterministic,MATCH($C579,'Commodity inputs and calcs'!$N$33:$N$100,0),MATCH($A579,'Commodity inputs and calcs'!$O$32:$S$32,0))+'Fuel adder inputs and calcs'!Q576</f>
        <v>10.799584631360331</v>
      </c>
      <c r="J579" s="87"/>
      <c r="K579" s="86" t="s">
        <v>23</v>
      </c>
      <c r="L579" s="88">
        <v>1</v>
      </c>
      <c r="M579" s="137">
        <f>INDEX('Fixed inputs'!$G$8:$G$75,MATCH(C579,'Fixed inputs'!$D$8:$D$75,0))</f>
        <v>44927</v>
      </c>
      <c r="N579" s="137"/>
      <c r="O579" s="86" t="s">
        <v>24</v>
      </c>
      <c r="P579" s="86" t="s">
        <v>113</v>
      </c>
      <c r="Q579" s="86"/>
      <c r="R579" s="89" t="str">
        <f t="shared" si="60"/>
        <v>2024 Validation</v>
      </c>
    </row>
    <row r="580" spans="1:18" x14ac:dyDescent="0.6">
      <c r="A580" s="82" t="str">
        <f>'Fuel adder inputs and calcs'!C577</f>
        <v>LSFO</v>
      </c>
      <c r="B580" s="82" t="str">
        <f>'Fuel adder inputs and calcs'!D577</f>
        <v>NI</v>
      </c>
      <c r="C580" s="82" t="str">
        <f>'Fuel adder inputs and calcs'!E577&amp;'Fuel adder inputs and calcs'!F577</f>
        <v>2023Q2</v>
      </c>
      <c r="D580" s="82" t="str">
        <f>B580&amp;IF(B580="",""," ")&amp;INDEX('Fixed inputs'!$D$93:$D$97,MATCH(A580,rngFuels,0))</f>
        <v>NI Oil</v>
      </c>
      <c r="E580" s="59"/>
      <c r="G580" s="86" t="str">
        <f t="shared" si="61"/>
        <v>NI Oil</v>
      </c>
      <c r="H580" s="86" t="s">
        <v>22</v>
      </c>
      <c r="I580" s="87">
        <f ca="1">INDEX(rngFuelPricesDeterministic,MATCH($C580,'Commodity inputs and calcs'!$N$33:$N$100,0),MATCH($A580,'Commodity inputs and calcs'!$O$32:$S$32,0))+'Fuel adder inputs and calcs'!Q577</f>
        <v>10.799584631360331</v>
      </c>
      <c r="J580" s="87"/>
      <c r="K580" s="86" t="s">
        <v>23</v>
      </c>
      <c r="L580" s="88">
        <v>1</v>
      </c>
      <c r="M580" s="137">
        <f>INDEX('Fixed inputs'!$G$8:$G$75,MATCH(C580,'Fixed inputs'!$D$8:$D$75,0))</f>
        <v>45017</v>
      </c>
      <c r="N580" s="137"/>
      <c r="O580" s="86" t="s">
        <v>24</v>
      </c>
      <c r="P580" s="86" t="s">
        <v>113</v>
      </c>
      <c r="Q580" s="86"/>
      <c r="R580" s="89" t="str">
        <f t="shared" si="60"/>
        <v>2024 Validation</v>
      </c>
    </row>
    <row r="581" spans="1:18" x14ac:dyDescent="0.6">
      <c r="A581" s="82" t="str">
        <f>'Fuel adder inputs and calcs'!C578</f>
        <v>LSFO</v>
      </c>
      <c r="B581" s="82" t="str">
        <f>'Fuel adder inputs and calcs'!D578</f>
        <v>NI</v>
      </c>
      <c r="C581" s="82" t="str">
        <f>'Fuel adder inputs and calcs'!E578&amp;'Fuel adder inputs and calcs'!F578</f>
        <v>2023Q3</v>
      </c>
      <c r="D581" s="82" t="str">
        <f>B581&amp;IF(B581="",""," ")&amp;INDEX('Fixed inputs'!$D$93:$D$97,MATCH(A581,rngFuels,0))</f>
        <v>NI Oil</v>
      </c>
      <c r="E581" s="59"/>
      <c r="G581" s="86" t="str">
        <f t="shared" si="61"/>
        <v>NI Oil</v>
      </c>
      <c r="H581" s="86" t="s">
        <v>22</v>
      </c>
      <c r="I581" s="87">
        <f ca="1">INDEX(rngFuelPricesDeterministic,MATCH($C581,'Commodity inputs and calcs'!$N$33:$N$100,0),MATCH($A581,'Commodity inputs and calcs'!$O$32:$S$32,0))+'Fuel adder inputs and calcs'!Q578</f>
        <v>10.799584631360331</v>
      </c>
      <c r="J581" s="87"/>
      <c r="K581" s="86" t="s">
        <v>23</v>
      </c>
      <c r="L581" s="88">
        <v>1</v>
      </c>
      <c r="M581" s="137">
        <f>INDEX('Fixed inputs'!$G$8:$G$75,MATCH(C581,'Fixed inputs'!$D$8:$D$75,0))</f>
        <v>45108</v>
      </c>
      <c r="N581" s="137"/>
      <c r="O581" s="86" t="s">
        <v>24</v>
      </c>
      <c r="P581" s="86" t="s">
        <v>113</v>
      </c>
      <c r="Q581" s="86"/>
      <c r="R581" s="89" t="str">
        <f t="shared" si="60"/>
        <v>2024 Validation</v>
      </c>
    </row>
    <row r="582" spans="1:18" x14ac:dyDescent="0.6">
      <c r="A582" s="82" t="str">
        <f>'Fuel adder inputs and calcs'!C579</f>
        <v>LSFO</v>
      </c>
      <c r="B582" s="82" t="str">
        <f>'Fuel adder inputs and calcs'!D579</f>
        <v>NI</v>
      </c>
      <c r="C582" s="82" t="str">
        <f>'Fuel adder inputs and calcs'!E579&amp;'Fuel adder inputs and calcs'!F579</f>
        <v>2023Q4</v>
      </c>
      <c r="D582" s="82" t="str">
        <f>B582&amp;IF(B582="",""," ")&amp;INDEX('Fixed inputs'!$D$93:$D$97,MATCH(A582,rngFuels,0))</f>
        <v>NI Oil</v>
      </c>
      <c r="E582" s="59"/>
      <c r="G582" s="86" t="str">
        <f t="shared" si="61"/>
        <v>NI Oil</v>
      </c>
      <c r="H582" s="86" t="s">
        <v>22</v>
      </c>
      <c r="I582" s="87">
        <f ca="1">INDEX(rngFuelPricesDeterministic,MATCH($C582,'Commodity inputs and calcs'!$N$33:$N$100,0),MATCH($A582,'Commodity inputs and calcs'!$O$32:$S$32,0))+'Fuel adder inputs and calcs'!Q579</f>
        <v>10.799584631360331</v>
      </c>
      <c r="J582" s="87"/>
      <c r="K582" s="86" t="s">
        <v>23</v>
      </c>
      <c r="L582" s="88">
        <v>1</v>
      </c>
      <c r="M582" s="137">
        <f>INDEX('Fixed inputs'!$G$8:$G$75,MATCH(C582,'Fixed inputs'!$D$8:$D$75,0))</f>
        <v>45200</v>
      </c>
      <c r="N582" s="137"/>
      <c r="O582" s="86" t="s">
        <v>24</v>
      </c>
      <c r="P582" s="86" t="s">
        <v>113</v>
      </c>
      <c r="Q582" s="86"/>
      <c r="R582" s="89" t="str">
        <f t="shared" si="60"/>
        <v>2024 Validation</v>
      </c>
    </row>
    <row r="583" spans="1:18" x14ac:dyDescent="0.6">
      <c r="A583" s="82" t="str">
        <f>'Fuel adder inputs and calcs'!C580</f>
        <v>LSFO</v>
      </c>
      <c r="B583" s="82" t="str">
        <f>'Fuel adder inputs and calcs'!D580</f>
        <v>NI</v>
      </c>
      <c r="C583" s="82" t="str">
        <f>'Fuel adder inputs and calcs'!E580&amp;'Fuel adder inputs and calcs'!F580</f>
        <v>2024Q1</v>
      </c>
      <c r="D583" s="82" t="str">
        <f>B583&amp;IF(B583="",""," ")&amp;INDEX('Fixed inputs'!$D$93:$D$97,MATCH(A583,rngFuels,0))</f>
        <v>NI Oil</v>
      </c>
      <c r="E583" s="59"/>
      <c r="G583" s="86" t="str">
        <f t="shared" ref="G583:G623" si="62">D583</f>
        <v>NI Oil</v>
      </c>
      <c r="H583" s="86" t="s">
        <v>22</v>
      </c>
      <c r="I583" s="87">
        <f ca="1">INDEX(rngFuelPricesDeterministic,MATCH($C583,'Commodity inputs and calcs'!$N$33:$N$100,0),MATCH($A583,'Commodity inputs and calcs'!$O$32:$S$32,0))+'Fuel adder inputs and calcs'!Q580</f>
        <v>10.799584631360331</v>
      </c>
      <c r="J583" s="87"/>
      <c r="K583" s="86" t="s">
        <v>23</v>
      </c>
      <c r="L583" s="88">
        <v>1</v>
      </c>
      <c r="M583" s="137">
        <f>INDEX('Fixed inputs'!$G$8:$G$75,MATCH(C583,'Fixed inputs'!$D$8:$D$75,0))</f>
        <v>45292</v>
      </c>
      <c r="N583" s="137"/>
      <c r="O583" s="86" t="s">
        <v>24</v>
      </c>
      <c r="P583" s="86" t="s">
        <v>113</v>
      </c>
      <c r="Q583" s="86"/>
      <c r="R583" s="89" t="str">
        <f t="shared" si="60"/>
        <v>2024 Validation</v>
      </c>
    </row>
    <row r="584" spans="1:18" x14ac:dyDescent="0.6">
      <c r="A584" s="82" t="str">
        <f>'Fuel adder inputs and calcs'!C581</f>
        <v>LSFO</v>
      </c>
      <c r="B584" s="82" t="str">
        <f>'Fuel adder inputs and calcs'!D581</f>
        <v>NI</v>
      </c>
      <c r="C584" s="82" t="str">
        <f>'Fuel adder inputs and calcs'!E581&amp;'Fuel adder inputs and calcs'!F581</f>
        <v>2024Q2</v>
      </c>
      <c r="D584" s="82" t="str">
        <f>B584&amp;IF(B584="",""," ")&amp;INDEX('Fixed inputs'!$D$93:$D$97,MATCH(A584,rngFuels,0))</f>
        <v>NI Oil</v>
      </c>
      <c r="E584" s="59"/>
      <c r="G584" s="86" t="str">
        <f t="shared" si="62"/>
        <v>NI Oil</v>
      </c>
      <c r="H584" s="86" t="s">
        <v>22</v>
      </c>
      <c r="I584" s="87">
        <f ca="1">INDEX(rngFuelPricesDeterministic,MATCH($C584,'Commodity inputs and calcs'!$N$33:$N$100,0),MATCH($A584,'Commodity inputs and calcs'!$O$32:$S$32,0))+'Fuel adder inputs and calcs'!Q581</f>
        <v>10.799584631360331</v>
      </c>
      <c r="J584" s="87"/>
      <c r="K584" s="86" t="s">
        <v>23</v>
      </c>
      <c r="L584" s="88">
        <v>1</v>
      </c>
      <c r="M584" s="137">
        <f>INDEX('Fixed inputs'!$G$8:$G$75,MATCH(C584,'Fixed inputs'!$D$8:$D$75,0))</f>
        <v>45383</v>
      </c>
      <c r="N584" s="137"/>
      <c r="O584" s="86" t="s">
        <v>24</v>
      </c>
      <c r="P584" s="86" t="s">
        <v>113</v>
      </c>
      <c r="Q584" s="86"/>
      <c r="R584" s="89" t="str">
        <f t="shared" si="60"/>
        <v>2024 Validation</v>
      </c>
    </row>
    <row r="585" spans="1:18" x14ac:dyDescent="0.6">
      <c r="A585" s="82" t="str">
        <f>'Fuel adder inputs and calcs'!C582</f>
        <v>LSFO</v>
      </c>
      <c r="B585" s="82" t="str">
        <f>'Fuel adder inputs and calcs'!D582</f>
        <v>NI</v>
      </c>
      <c r="C585" s="82" t="str">
        <f>'Fuel adder inputs and calcs'!E582&amp;'Fuel adder inputs and calcs'!F582</f>
        <v>2024Q3</v>
      </c>
      <c r="D585" s="82" t="str">
        <f>B585&amp;IF(B585="",""," ")&amp;INDEX('Fixed inputs'!$D$93:$D$97,MATCH(A585,rngFuels,0))</f>
        <v>NI Oil</v>
      </c>
      <c r="E585" s="59"/>
      <c r="G585" s="86" t="str">
        <f t="shared" si="62"/>
        <v>NI Oil</v>
      </c>
      <c r="H585" s="86" t="s">
        <v>22</v>
      </c>
      <c r="I585" s="87">
        <f ca="1">INDEX(rngFuelPricesDeterministic,MATCH($C585,'Commodity inputs and calcs'!$N$33:$N$100,0),MATCH($A585,'Commodity inputs and calcs'!$O$32:$S$32,0))+'Fuel adder inputs and calcs'!Q582</f>
        <v>10.799584631360331</v>
      </c>
      <c r="J585" s="87"/>
      <c r="K585" s="86" t="s">
        <v>23</v>
      </c>
      <c r="L585" s="88">
        <v>1</v>
      </c>
      <c r="M585" s="137">
        <f>INDEX('Fixed inputs'!$G$8:$G$75,MATCH(C585,'Fixed inputs'!$D$8:$D$75,0))</f>
        <v>45474</v>
      </c>
      <c r="N585" s="137"/>
      <c r="O585" s="86" t="s">
        <v>24</v>
      </c>
      <c r="P585" s="86" t="s">
        <v>113</v>
      </c>
      <c r="Q585" s="86"/>
      <c r="R585" s="89" t="str">
        <f t="shared" si="60"/>
        <v>2024 Validation</v>
      </c>
    </row>
    <row r="586" spans="1:18" x14ac:dyDescent="0.6">
      <c r="A586" s="82" t="str">
        <f>'Fuel adder inputs and calcs'!C583</f>
        <v>LSFO</v>
      </c>
      <c r="B586" s="82" t="str">
        <f>'Fuel adder inputs and calcs'!D583</f>
        <v>NI</v>
      </c>
      <c r="C586" s="82" t="str">
        <f>'Fuel adder inputs and calcs'!E583&amp;'Fuel adder inputs and calcs'!F583</f>
        <v>2024Q4</v>
      </c>
      <c r="D586" s="82" t="str">
        <f>B586&amp;IF(B586="",""," ")&amp;INDEX('Fixed inputs'!$D$93:$D$97,MATCH(A586,rngFuels,0))</f>
        <v>NI Oil</v>
      </c>
      <c r="E586" s="59"/>
      <c r="G586" s="86" t="str">
        <f t="shared" si="62"/>
        <v>NI Oil</v>
      </c>
      <c r="H586" s="86" t="s">
        <v>22</v>
      </c>
      <c r="I586" s="87">
        <f ca="1">INDEX(rngFuelPricesDeterministic,MATCH($C586,'Commodity inputs and calcs'!$N$33:$N$100,0),MATCH($A586,'Commodity inputs and calcs'!$O$32:$S$32,0))+'Fuel adder inputs and calcs'!Q583</f>
        <v>10.799584631360331</v>
      </c>
      <c r="J586" s="87"/>
      <c r="K586" s="86" t="s">
        <v>23</v>
      </c>
      <c r="L586" s="88">
        <v>1</v>
      </c>
      <c r="M586" s="137">
        <f>INDEX('Fixed inputs'!$G$8:$G$75,MATCH(C586,'Fixed inputs'!$D$8:$D$75,0))</f>
        <v>45566</v>
      </c>
      <c r="N586" s="137"/>
      <c r="O586" s="86" t="s">
        <v>24</v>
      </c>
      <c r="P586" s="86" t="s">
        <v>113</v>
      </c>
      <c r="Q586" s="86"/>
      <c r="R586" s="89" t="str">
        <f t="shared" si="60"/>
        <v>2024 Validation</v>
      </c>
    </row>
    <row r="587" spans="1:18" x14ac:dyDescent="0.6">
      <c r="A587" s="82" t="str">
        <f>'Fuel adder inputs and calcs'!C584</f>
        <v>LSFO</v>
      </c>
      <c r="B587" s="82" t="str">
        <f>'Fuel adder inputs and calcs'!D584</f>
        <v>NI</v>
      </c>
      <c r="C587" s="82" t="str">
        <f>'Fuel adder inputs and calcs'!E584&amp;'Fuel adder inputs and calcs'!F584</f>
        <v>2025Q1</v>
      </c>
      <c r="D587" s="82" t="str">
        <f>B587&amp;IF(B587="",""," ")&amp;INDEX('Fixed inputs'!$D$93:$D$97,MATCH(A587,rngFuels,0))</f>
        <v>NI Oil</v>
      </c>
      <c r="E587" s="59"/>
      <c r="G587" s="86" t="str">
        <f t="shared" si="62"/>
        <v>NI Oil</v>
      </c>
      <c r="H587" s="86" t="s">
        <v>22</v>
      </c>
      <c r="I587" s="87">
        <f ca="1">INDEX(rngFuelPricesDeterministic,MATCH($C587,'Commodity inputs and calcs'!$N$33:$N$100,0),MATCH($A587,'Commodity inputs and calcs'!$O$32:$S$32,0))+'Fuel adder inputs and calcs'!Q584</f>
        <v>10.799584631360331</v>
      </c>
      <c r="J587" s="87"/>
      <c r="K587" s="86" t="s">
        <v>23</v>
      </c>
      <c r="L587" s="88">
        <v>1</v>
      </c>
      <c r="M587" s="137">
        <f>INDEX('Fixed inputs'!$G$8:$G$75,MATCH(C587,'Fixed inputs'!$D$8:$D$75,0))</f>
        <v>45658</v>
      </c>
      <c r="N587" s="137"/>
      <c r="O587" s="86" t="s">
        <v>24</v>
      </c>
      <c r="P587" s="86" t="s">
        <v>113</v>
      </c>
      <c r="Q587" s="86"/>
      <c r="R587" s="89" t="str">
        <f t="shared" si="60"/>
        <v>2024 Validation</v>
      </c>
    </row>
    <row r="588" spans="1:18" x14ac:dyDescent="0.6">
      <c r="A588" s="82" t="str">
        <f>'Fuel adder inputs and calcs'!C585</f>
        <v>LSFO</v>
      </c>
      <c r="B588" s="82" t="str">
        <f>'Fuel adder inputs and calcs'!D585</f>
        <v>NI</v>
      </c>
      <c r="C588" s="82" t="str">
        <f>'Fuel adder inputs and calcs'!E585&amp;'Fuel adder inputs and calcs'!F585</f>
        <v>2025Q2</v>
      </c>
      <c r="D588" s="82" t="str">
        <f>B588&amp;IF(B588="",""," ")&amp;INDEX('Fixed inputs'!$D$93:$D$97,MATCH(A588,rngFuels,0))</f>
        <v>NI Oil</v>
      </c>
      <c r="E588" s="59"/>
      <c r="G588" s="86" t="str">
        <f t="shared" si="62"/>
        <v>NI Oil</v>
      </c>
      <c r="H588" s="86" t="s">
        <v>22</v>
      </c>
      <c r="I588" s="87">
        <f ca="1">INDEX(rngFuelPricesDeterministic,MATCH($C588,'Commodity inputs and calcs'!$N$33:$N$100,0),MATCH($A588,'Commodity inputs and calcs'!$O$32:$S$32,0))+'Fuel adder inputs and calcs'!Q585</f>
        <v>10.799584631360331</v>
      </c>
      <c r="J588" s="87"/>
      <c r="K588" s="86" t="s">
        <v>23</v>
      </c>
      <c r="L588" s="88">
        <v>1</v>
      </c>
      <c r="M588" s="137">
        <f>INDEX('Fixed inputs'!$G$8:$G$75,MATCH(C588,'Fixed inputs'!$D$8:$D$75,0))</f>
        <v>45748</v>
      </c>
      <c r="N588" s="137"/>
      <c r="O588" s="86" t="s">
        <v>24</v>
      </c>
      <c r="P588" s="86" t="s">
        <v>113</v>
      </c>
      <c r="Q588" s="86"/>
      <c r="R588" s="89" t="str">
        <f t="shared" si="60"/>
        <v>2024 Validation</v>
      </c>
    </row>
    <row r="589" spans="1:18" x14ac:dyDescent="0.6">
      <c r="A589" s="82" t="str">
        <f>'Fuel adder inputs and calcs'!C586</f>
        <v>LSFO</v>
      </c>
      <c r="B589" s="82" t="str">
        <f>'Fuel adder inputs and calcs'!D586</f>
        <v>NI</v>
      </c>
      <c r="C589" s="82" t="str">
        <f>'Fuel adder inputs and calcs'!E586&amp;'Fuel adder inputs and calcs'!F586</f>
        <v>2025Q3</v>
      </c>
      <c r="D589" s="82" t="str">
        <f>B589&amp;IF(B589="",""," ")&amp;INDEX('Fixed inputs'!$D$93:$D$97,MATCH(A589,rngFuels,0))</f>
        <v>NI Oil</v>
      </c>
      <c r="E589" s="59"/>
      <c r="G589" s="86" t="str">
        <f t="shared" si="62"/>
        <v>NI Oil</v>
      </c>
      <c r="H589" s="86" t="s">
        <v>22</v>
      </c>
      <c r="I589" s="87">
        <f ca="1">INDEX(rngFuelPricesDeterministic,MATCH($C589,'Commodity inputs and calcs'!$N$33:$N$100,0),MATCH($A589,'Commodity inputs and calcs'!$O$32:$S$32,0))+'Fuel adder inputs and calcs'!Q586</f>
        <v>10.799584631360331</v>
      </c>
      <c r="J589" s="87"/>
      <c r="K589" s="86" t="s">
        <v>23</v>
      </c>
      <c r="L589" s="88">
        <v>1</v>
      </c>
      <c r="M589" s="137">
        <f>INDEX('Fixed inputs'!$G$8:$G$75,MATCH(C589,'Fixed inputs'!$D$8:$D$75,0))</f>
        <v>45839</v>
      </c>
      <c r="N589" s="137"/>
      <c r="O589" s="86" t="s">
        <v>24</v>
      </c>
      <c r="P589" s="86" t="s">
        <v>113</v>
      </c>
      <c r="Q589" s="86"/>
      <c r="R589" s="89" t="str">
        <f t="shared" si="60"/>
        <v>2024 Validation</v>
      </c>
    </row>
    <row r="590" spans="1:18" x14ac:dyDescent="0.6">
      <c r="A590" s="82" t="str">
        <f>'Fuel adder inputs and calcs'!C587</f>
        <v>LSFO</v>
      </c>
      <c r="B590" s="82" t="str">
        <f>'Fuel adder inputs and calcs'!D587</f>
        <v>NI</v>
      </c>
      <c r="C590" s="82" t="str">
        <f>'Fuel adder inputs and calcs'!E587&amp;'Fuel adder inputs and calcs'!F587</f>
        <v>2025Q4</v>
      </c>
      <c r="D590" s="82" t="str">
        <f>B590&amp;IF(B590="",""," ")&amp;INDEX('Fixed inputs'!$D$93:$D$97,MATCH(A590,rngFuels,0))</f>
        <v>NI Oil</v>
      </c>
      <c r="E590" s="59"/>
      <c r="G590" s="86" t="str">
        <f t="shared" si="62"/>
        <v>NI Oil</v>
      </c>
      <c r="H590" s="86" t="s">
        <v>22</v>
      </c>
      <c r="I590" s="87">
        <f ca="1">INDEX(rngFuelPricesDeterministic,MATCH($C590,'Commodity inputs and calcs'!$N$33:$N$100,0),MATCH($A590,'Commodity inputs and calcs'!$O$32:$S$32,0))+'Fuel adder inputs and calcs'!Q587</f>
        <v>10.799584631360331</v>
      </c>
      <c r="J590" s="87"/>
      <c r="K590" s="86" t="s">
        <v>23</v>
      </c>
      <c r="L590" s="88">
        <v>1</v>
      </c>
      <c r="M590" s="137">
        <f>INDEX('Fixed inputs'!$G$8:$G$75,MATCH(C590,'Fixed inputs'!$D$8:$D$75,0))</f>
        <v>45931</v>
      </c>
      <c r="N590" s="137"/>
      <c r="O590" s="86" t="s">
        <v>24</v>
      </c>
      <c r="P590" s="86" t="s">
        <v>113</v>
      </c>
      <c r="Q590" s="86"/>
      <c r="R590" s="89" t="str">
        <f t="shared" si="60"/>
        <v>2024 Validation</v>
      </c>
    </row>
    <row r="591" spans="1:18" x14ac:dyDescent="0.6">
      <c r="A591" s="82" t="str">
        <f>'Fuel adder inputs and calcs'!C588</f>
        <v>LSFO</v>
      </c>
      <c r="B591" s="82" t="str">
        <f>'Fuel adder inputs and calcs'!D588</f>
        <v>NI</v>
      </c>
      <c r="C591" s="82" t="str">
        <f>'Fuel adder inputs and calcs'!E588&amp;'Fuel adder inputs and calcs'!F588</f>
        <v>2026Q1</v>
      </c>
      <c r="D591" s="82" t="str">
        <f>B591&amp;IF(B591="",""," ")&amp;INDEX('Fixed inputs'!$D$93:$D$97,MATCH(A591,rngFuels,0))</f>
        <v>NI Oil</v>
      </c>
      <c r="E591" s="59"/>
      <c r="G591" s="86" t="str">
        <f t="shared" si="62"/>
        <v>NI Oil</v>
      </c>
      <c r="H591" s="86" t="s">
        <v>22</v>
      </c>
      <c r="I591" s="87">
        <f ca="1">INDEX(rngFuelPricesDeterministic,MATCH($C591,'Commodity inputs and calcs'!$N$33:$N$100,0),MATCH($A591,'Commodity inputs and calcs'!$O$32:$S$32,0))+'Fuel adder inputs and calcs'!Q588</f>
        <v>10.799584631360331</v>
      </c>
      <c r="J591" s="87"/>
      <c r="K591" s="86" t="s">
        <v>23</v>
      </c>
      <c r="L591" s="88">
        <v>1</v>
      </c>
      <c r="M591" s="137">
        <f>INDEX('Fixed inputs'!$G$8:$G$75,MATCH(C591,'Fixed inputs'!$D$8:$D$75,0))</f>
        <v>46023</v>
      </c>
      <c r="N591" s="137"/>
      <c r="O591" s="86" t="s">
        <v>24</v>
      </c>
      <c r="P591" s="86" t="s">
        <v>113</v>
      </c>
      <c r="Q591" s="86"/>
      <c r="R591" s="89" t="str">
        <f t="shared" si="60"/>
        <v>2024 Validation</v>
      </c>
    </row>
    <row r="592" spans="1:18" x14ac:dyDescent="0.6">
      <c r="A592" s="82" t="str">
        <f>'Fuel adder inputs and calcs'!C589</f>
        <v>LSFO</v>
      </c>
      <c r="B592" s="82" t="str">
        <f>'Fuel adder inputs and calcs'!D589</f>
        <v>NI</v>
      </c>
      <c r="C592" s="82" t="str">
        <f>'Fuel adder inputs and calcs'!E589&amp;'Fuel adder inputs and calcs'!F589</f>
        <v>2026Q2</v>
      </c>
      <c r="D592" s="82" t="str">
        <f>B592&amp;IF(B592="",""," ")&amp;INDEX('Fixed inputs'!$D$93:$D$97,MATCH(A592,rngFuels,0))</f>
        <v>NI Oil</v>
      </c>
      <c r="E592" s="59"/>
      <c r="G592" s="86" t="str">
        <f t="shared" si="62"/>
        <v>NI Oil</v>
      </c>
      <c r="H592" s="86" t="s">
        <v>22</v>
      </c>
      <c r="I592" s="87">
        <f ca="1">INDEX(rngFuelPricesDeterministic,MATCH($C592,'Commodity inputs and calcs'!$N$33:$N$100,0),MATCH($A592,'Commodity inputs and calcs'!$O$32:$S$32,0))+'Fuel adder inputs and calcs'!Q589</f>
        <v>10.799584631360331</v>
      </c>
      <c r="J592" s="87"/>
      <c r="K592" s="86" t="s">
        <v>23</v>
      </c>
      <c r="L592" s="88">
        <v>1</v>
      </c>
      <c r="M592" s="137">
        <f>INDEX('Fixed inputs'!$G$8:$G$75,MATCH(C592,'Fixed inputs'!$D$8:$D$75,0))</f>
        <v>46113</v>
      </c>
      <c r="N592" s="137"/>
      <c r="O592" s="86" t="s">
        <v>24</v>
      </c>
      <c r="P592" s="86" t="s">
        <v>113</v>
      </c>
      <c r="Q592" s="86"/>
      <c r="R592" s="89" t="str">
        <f t="shared" si="60"/>
        <v>2024 Validation</v>
      </c>
    </row>
    <row r="593" spans="1:18" x14ac:dyDescent="0.6">
      <c r="A593" s="82" t="str">
        <f>'Fuel adder inputs and calcs'!C590</f>
        <v>LSFO</v>
      </c>
      <c r="B593" s="82" t="str">
        <f>'Fuel adder inputs and calcs'!D590</f>
        <v>NI</v>
      </c>
      <c r="C593" s="82" t="str">
        <f>'Fuel adder inputs and calcs'!E590&amp;'Fuel adder inputs and calcs'!F590</f>
        <v>2026Q3</v>
      </c>
      <c r="D593" s="82" t="str">
        <f>B593&amp;IF(B593="",""," ")&amp;INDEX('Fixed inputs'!$D$93:$D$97,MATCH(A593,rngFuels,0))</f>
        <v>NI Oil</v>
      </c>
      <c r="E593" s="59"/>
      <c r="G593" s="86" t="str">
        <f t="shared" si="62"/>
        <v>NI Oil</v>
      </c>
      <c r="H593" s="86" t="s">
        <v>22</v>
      </c>
      <c r="I593" s="87">
        <f ca="1">INDEX(rngFuelPricesDeterministic,MATCH($C593,'Commodity inputs and calcs'!$N$33:$N$100,0),MATCH($A593,'Commodity inputs and calcs'!$O$32:$S$32,0))+'Fuel adder inputs and calcs'!Q590</f>
        <v>10.799584631360331</v>
      </c>
      <c r="J593" s="87"/>
      <c r="K593" s="86" t="s">
        <v>23</v>
      </c>
      <c r="L593" s="88">
        <v>1</v>
      </c>
      <c r="M593" s="137">
        <f>INDEX('Fixed inputs'!$G$8:$G$75,MATCH(C593,'Fixed inputs'!$D$8:$D$75,0))</f>
        <v>46204</v>
      </c>
      <c r="N593" s="137"/>
      <c r="O593" s="86" t="s">
        <v>24</v>
      </c>
      <c r="P593" s="86" t="s">
        <v>113</v>
      </c>
      <c r="Q593" s="86"/>
      <c r="R593" s="89" t="str">
        <f t="shared" si="60"/>
        <v>2024 Validation</v>
      </c>
    </row>
    <row r="594" spans="1:18" x14ac:dyDescent="0.6">
      <c r="A594" s="82" t="str">
        <f>'Fuel adder inputs and calcs'!C591</f>
        <v>LSFO</v>
      </c>
      <c r="B594" s="82" t="str">
        <f>'Fuel adder inputs and calcs'!D591</f>
        <v>NI</v>
      </c>
      <c r="C594" s="82" t="str">
        <f>'Fuel adder inputs and calcs'!E591&amp;'Fuel adder inputs and calcs'!F591</f>
        <v>2026Q4</v>
      </c>
      <c r="D594" s="82" t="str">
        <f>B594&amp;IF(B594="",""," ")&amp;INDEX('Fixed inputs'!$D$93:$D$97,MATCH(A594,rngFuels,0))</f>
        <v>NI Oil</v>
      </c>
      <c r="E594" s="59"/>
      <c r="G594" s="86" t="str">
        <f t="shared" si="62"/>
        <v>NI Oil</v>
      </c>
      <c r="H594" s="86" t="s">
        <v>22</v>
      </c>
      <c r="I594" s="87">
        <f ca="1">INDEX(rngFuelPricesDeterministic,MATCH($C594,'Commodity inputs and calcs'!$N$33:$N$100,0),MATCH($A594,'Commodity inputs and calcs'!$O$32:$S$32,0))+'Fuel adder inputs and calcs'!Q591</f>
        <v>10.799584631360331</v>
      </c>
      <c r="J594" s="87"/>
      <c r="K594" s="86" t="s">
        <v>23</v>
      </c>
      <c r="L594" s="88">
        <v>1</v>
      </c>
      <c r="M594" s="137">
        <f>INDEX('Fixed inputs'!$G$8:$G$75,MATCH(C594,'Fixed inputs'!$D$8:$D$75,0))</f>
        <v>46296</v>
      </c>
      <c r="N594" s="137"/>
      <c r="O594" s="86" t="s">
        <v>24</v>
      </c>
      <c r="P594" s="86" t="s">
        <v>113</v>
      </c>
      <c r="Q594" s="86"/>
      <c r="R594" s="89" t="str">
        <f t="shared" si="60"/>
        <v>2024 Validation</v>
      </c>
    </row>
    <row r="595" spans="1:18" x14ac:dyDescent="0.6">
      <c r="A595" s="82" t="str">
        <f>'Fuel adder inputs and calcs'!C592</f>
        <v>LSFO</v>
      </c>
      <c r="B595" s="82" t="str">
        <f>'Fuel adder inputs and calcs'!D592</f>
        <v>NI</v>
      </c>
      <c r="C595" s="82" t="str">
        <f>'Fuel adder inputs and calcs'!E592&amp;'Fuel adder inputs and calcs'!F592</f>
        <v>2027Q1</v>
      </c>
      <c r="D595" s="82" t="str">
        <f>B595&amp;IF(B595="",""," ")&amp;INDEX('Fixed inputs'!$D$93:$D$97,MATCH(A595,rngFuels,0))</f>
        <v>NI Oil</v>
      </c>
      <c r="E595" s="59"/>
      <c r="G595" s="86" t="str">
        <f t="shared" si="62"/>
        <v>NI Oil</v>
      </c>
      <c r="H595" s="86" t="s">
        <v>22</v>
      </c>
      <c r="I595" s="87">
        <f ca="1">INDEX(rngFuelPricesDeterministic,MATCH($C595,'Commodity inputs and calcs'!$N$33:$N$100,0),MATCH($A595,'Commodity inputs and calcs'!$O$32:$S$32,0))+'Fuel adder inputs and calcs'!Q592</f>
        <v>10.799584631360331</v>
      </c>
      <c r="J595" s="87"/>
      <c r="K595" s="86" t="s">
        <v>23</v>
      </c>
      <c r="L595" s="88">
        <v>1</v>
      </c>
      <c r="M595" s="137">
        <f>INDEX('Fixed inputs'!$G$8:$G$75,MATCH(C595,'Fixed inputs'!$D$8:$D$75,0))</f>
        <v>46388</v>
      </c>
      <c r="N595" s="137"/>
      <c r="O595" s="86" t="s">
        <v>24</v>
      </c>
      <c r="P595" s="86" t="s">
        <v>113</v>
      </c>
      <c r="Q595" s="86"/>
      <c r="R595" s="89" t="str">
        <f t="shared" si="60"/>
        <v>2024 Validation</v>
      </c>
    </row>
    <row r="596" spans="1:18" x14ac:dyDescent="0.6">
      <c r="A596" s="82" t="str">
        <f>'Fuel adder inputs and calcs'!C593</f>
        <v>LSFO</v>
      </c>
      <c r="B596" s="82" t="str">
        <f>'Fuel adder inputs and calcs'!D593</f>
        <v>NI</v>
      </c>
      <c r="C596" s="82" t="str">
        <f>'Fuel adder inputs and calcs'!E593&amp;'Fuel adder inputs and calcs'!F593</f>
        <v>2027Q2</v>
      </c>
      <c r="D596" s="82" t="str">
        <f>B596&amp;IF(B596="",""," ")&amp;INDEX('Fixed inputs'!$D$93:$D$97,MATCH(A596,rngFuels,0))</f>
        <v>NI Oil</v>
      </c>
      <c r="E596" s="59"/>
      <c r="G596" s="86" t="str">
        <f t="shared" si="62"/>
        <v>NI Oil</v>
      </c>
      <c r="H596" s="86" t="s">
        <v>22</v>
      </c>
      <c r="I596" s="87">
        <f ca="1">INDEX(rngFuelPricesDeterministic,MATCH($C596,'Commodity inputs and calcs'!$N$33:$N$100,0),MATCH($A596,'Commodity inputs and calcs'!$O$32:$S$32,0))+'Fuel adder inputs and calcs'!Q593</f>
        <v>10.799584631360331</v>
      </c>
      <c r="J596" s="87"/>
      <c r="K596" s="86" t="s">
        <v>23</v>
      </c>
      <c r="L596" s="88">
        <v>1</v>
      </c>
      <c r="M596" s="137">
        <f>INDEX('Fixed inputs'!$G$8:$G$75,MATCH(C596,'Fixed inputs'!$D$8:$D$75,0))</f>
        <v>46478</v>
      </c>
      <c r="N596" s="137"/>
      <c r="O596" s="86" t="s">
        <v>24</v>
      </c>
      <c r="P596" s="86" t="s">
        <v>113</v>
      </c>
      <c r="Q596" s="86"/>
      <c r="R596" s="89" t="str">
        <f t="shared" si="60"/>
        <v>2024 Validation</v>
      </c>
    </row>
    <row r="597" spans="1:18" x14ac:dyDescent="0.6">
      <c r="A597" s="82" t="str">
        <f>'Fuel adder inputs and calcs'!C594</f>
        <v>LSFO</v>
      </c>
      <c r="B597" s="82" t="str">
        <f>'Fuel adder inputs and calcs'!D594</f>
        <v>NI</v>
      </c>
      <c r="C597" s="82" t="str">
        <f>'Fuel adder inputs and calcs'!E594&amp;'Fuel adder inputs and calcs'!F594</f>
        <v>2027Q3</v>
      </c>
      <c r="D597" s="82" t="str">
        <f>B597&amp;IF(B597="",""," ")&amp;INDEX('Fixed inputs'!$D$93:$D$97,MATCH(A597,rngFuels,0))</f>
        <v>NI Oil</v>
      </c>
      <c r="E597" s="59"/>
      <c r="G597" s="86" t="str">
        <f t="shared" si="62"/>
        <v>NI Oil</v>
      </c>
      <c r="H597" s="86" t="s">
        <v>22</v>
      </c>
      <c r="I597" s="87">
        <f ca="1">INDEX(rngFuelPricesDeterministic,MATCH($C597,'Commodity inputs and calcs'!$N$33:$N$100,0),MATCH($A597,'Commodity inputs and calcs'!$O$32:$S$32,0))+'Fuel adder inputs and calcs'!Q594</f>
        <v>10.799584631360331</v>
      </c>
      <c r="J597" s="87"/>
      <c r="K597" s="86" t="s">
        <v>23</v>
      </c>
      <c r="L597" s="88">
        <v>1</v>
      </c>
      <c r="M597" s="137">
        <f>INDEX('Fixed inputs'!$G$8:$G$75,MATCH(C597,'Fixed inputs'!$D$8:$D$75,0))</f>
        <v>46569</v>
      </c>
      <c r="N597" s="137"/>
      <c r="O597" s="86" t="s">
        <v>24</v>
      </c>
      <c r="P597" s="86" t="s">
        <v>113</v>
      </c>
      <c r="Q597" s="86"/>
      <c r="R597" s="89" t="str">
        <f t="shared" si="60"/>
        <v>2024 Validation</v>
      </c>
    </row>
    <row r="598" spans="1:18" x14ac:dyDescent="0.6">
      <c r="A598" s="82" t="str">
        <f>'Fuel adder inputs and calcs'!C595</f>
        <v>LSFO</v>
      </c>
      <c r="B598" s="82" t="str">
        <f>'Fuel adder inputs and calcs'!D595</f>
        <v>NI</v>
      </c>
      <c r="C598" s="82" t="str">
        <f>'Fuel adder inputs and calcs'!E595&amp;'Fuel adder inputs and calcs'!F595</f>
        <v>2027Q4</v>
      </c>
      <c r="D598" s="82" t="str">
        <f>B598&amp;IF(B598="",""," ")&amp;INDEX('Fixed inputs'!$D$93:$D$97,MATCH(A598,rngFuels,0))</f>
        <v>NI Oil</v>
      </c>
      <c r="E598" s="59"/>
      <c r="G598" s="86" t="str">
        <f t="shared" si="62"/>
        <v>NI Oil</v>
      </c>
      <c r="H598" s="86" t="s">
        <v>22</v>
      </c>
      <c r="I598" s="87">
        <f ca="1">INDEX(rngFuelPricesDeterministic,MATCH($C598,'Commodity inputs and calcs'!$N$33:$N$100,0),MATCH($A598,'Commodity inputs and calcs'!$O$32:$S$32,0))+'Fuel adder inputs and calcs'!Q595</f>
        <v>10.799584631360331</v>
      </c>
      <c r="J598" s="87"/>
      <c r="K598" s="86" t="s">
        <v>23</v>
      </c>
      <c r="L598" s="88">
        <v>1</v>
      </c>
      <c r="M598" s="137">
        <f>INDEX('Fixed inputs'!$G$8:$G$75,MATCH(C598,'Fixed inputs'!$D$8:$D$75,0))</f>
        <v>46661</v>
      </c>
      <c r="N598" s="137"/>
      <c r="O598" s="86" t="s">
        <v>24</v>
      </c>
      <c r="P598" s="86" t="s">
        <v>113</v>
      </c>
      <c r="Q598" s="86"/>
      <c r="R598" s="89" t="str">
        <f t="shared" si="60"/>
        <v>2024 Validation</v>
      </c>
    </row>
    <row r="599" spans="1:18" x14ac:dyDescent="0.6">
      <c r="A599" s="82" t="str">
        <f>'Fuel adder inputs and calcs'!C596</f>
        <v>LSFO</v>
      </c>
      <c r="B599" s="82" t="str">
        <f>'Fuel adder inputs and calcs'!D596</f>
        <v>NI</v>
      </c>
      <c r="C599" s="82" t="str">
        <f>'Fuel adder inputs and calcs'!E596&amp;'Fuel adder inputs and calcs'!F596</f>
        <v>2028Q1</v>
      </c>
      <c r="D599" s="82" t="str">
        <f>B599&amp;IF(B599="",""," ")&amp;INDEX('Fixed inputs'!$D$93:$D$97,MATCH(A599,rngFuels,0))</f>
        <v>NI Oil</v>
      </c>
      <c r="E599" s="59"/>
      <c r="G599" s="86" t="str">
        <f t="shared" si="62"/>
        <v>NI Oil</v>
      </c>
      <c r="H599" s="86" t="s">
        <v>22</v>
      </c>
      <c r="I599" s="87">
        <f ca="1">INDEX(rngFuelPricesDeterministic,MATCH($C599,'Commodity inputs and calcs'!$N$33:$N$100,0),MATCH($A599,'Commodity inputs and calcs'!$O$32:$S$32,0))+'Fuel adder inputs and calcs'!Q596</f>
        <v>10.799584631360331</v>
      </c>
      <c r="J599" s="87"/>
      <c r="K599" s="86" t="s">
        <v>23</v>
      </c>
      <c r="L599" s="88">
        <v>1</v>
      </c>
      <c r="M599" s="137">
        <f>INDEX('Fixed inputs'!$G$8:$G$75,MATCH(C599,'Fixed inputs'!$D$8:$D$75,0))</f>
        <v>46753</v>
      </c>
      <c r="N599" s="137"/>
      <c r="O599" s="86" t="s">
        <v>24</v>
      </c>
      <c r="P599" s="86" t="s">
        <v>113</v>
      </c>
      <c r="Q599" s="86"/>
      <c r="R599" s="89" t="str">
        <f t="shared" si="60"/>
        <v>2024 Validation</v>
      </c>
    </row>
    <row r="600" spans="1:18" x14ac:dyDescent="0.6">
      <c r="A600" s="82" t="str">
        <f>'Fuel adder inputs and calcs'!C597</f>
        <v>LSFO</v>
      </c>
      <c r="B600" s="82" t="str">
        <f>'Fuel adder inputs and calcs'!D597</f>
        <v>NI</v>
      </c>
      <c r="C600" s="82" t="str">
        <f>'Fuel adder inputs and calcs'!E597&amp;'Fuel adder inputs and calcs'!F597</f>
        <v>2028Q2</v>
      </c>
      <c r="D600" s="82" t="str">
        <f>B600&amp;IF(B600="",""," ")&amp;INDEX('Fixed inputs'!$D$93:$D$97,MATCH(A600,rngFuels,0))</f>
        <v>NI Oil</v>
      </c>
      <c r="E600" s="59"/>
      <c r="G600" s="86" t="str">
        <f t="shared" si="62"/>
        <v>NI Oil</v>
      </c>
      <c r="H600" s="86" t="s">
        <v>22</v>
      </c>
      <c r="I600" s="87">
        <f ca="1">INDEX(rngFuelPricesDeterministic,MATCH($C600,'Commodity inputs and calcs'!$N$33:$N$100,0),MATCH($A600,'Commodity inputs and calcs'!$O$32:$S$32,0))+'Fuel adder inputs and calcs'!Q597</f>
        <v>10.799584631360331</v>
      </c>
      <c r="J600" s="87"/>
      <c r="K600" s="86" t="s">
        <v>23</v>
      </c>
      <c r="L600" s="88">
        <v>1</v>
      </c>
      <c r="M600" s="137">
        <f>INDEX('Fixed inputs'!$G$8:$G$75,MATCH(C600,'Fixed inputs'!$D$8:$D$75,0))</f>
        <v>46844</v>
      </c>
      <c r="N600" s="137"/>
      <c r="O600" s="86" t="s">
        <v>24</v>
      </c>
      <c r="P600" s="86" t="s">
        <v>113</v>
      </c>
      <c r="Q600" s="86"/>
      <c r="R600" s="89" t="str">
        <f t="shared" si="60"/>
        <v>2024 Validation</v>
      </c>
    </row>
    <row r="601" spans="1:18" x14ac:dyDescent="0.6">
      <c r="A601" s="82" t="str">
        <f>'Fuel adder inputs and calcs'!C598</f>
        <v>LSFO</v>
      </c>
      <c r="B601" s="82" t="str">
        <f>'Fuel adder inputs and calcs'!D598</f>
        <v>NI</v>
      </c>
      <c r="C601" s="82" t="str">
        <f>'Fuel adder inputs and calcs'!E598&amp;'Fuel adder inputs and calcs'!F598</f>
        <v>2028Q3</v>
      </c>
      <c r="D601" s="82" t="str">
        <f>B601&amp;IF(B601="",""," ")&amp;INDEX('Fixed inputs'!$D$93:$D$97,MATCH(A601,rngFuels,0))</f>
        <v>NI Oil</v>
      </c>
      <c r="E601" s="59"/>
      <c r="G601" s="86" t="str">
        <f t="shared" si="62"/>
        <v>NI Oil</v>
      </c>
      <c r="H601" s="86" t="s">
        <v>22</v>
      </c>
      <c r="I601" s="87">
        <f ca="1">INDEX(rngFuelPricesDeterministic,MATCH($C601,'Commodity inputs and calcs'!$N$33:$N$100,0),MATCH($A601,'Commodity inputs and calcs'!$O$32:$S$32,0))+'Fuel adder inputs and calcs'!Q598</f>
        <v>10.799584631360331</v>
      </c>
      <c r="J601" s="87"/>
      <c r="K601" s="86" t="s">
        <v>23</v>
      </c>
      <c r="L601" s="88">
        <v>1</v>
      </c>
      <c r="M601" s="137">
        <f>INDEX('Fixed inputs'!$G$8:$G$75,MATCH(C601,'Fixed inputs'!$D$8:$D$75,0))</f>
        <v>46935</v>
      </c>
      <c r="N601" s="137"/>
      <c r="O601" s="86" t="s">
        <v>24</v>
      </c>
      <c r="P601" s="86" t="s">
        <v>113</v>
      </c>
      <c r="Q601" s="86"/>
      <c r="R601" s="89" t="str">
        <f t="shared" si="60"/>
        <v>2024 Validation</v>
      </c>
    </row>
    <row r="602" spans="1:18" x14ac:dyDescent="0.6">
      <c r="A602" s="82" t="str">
        <f>'Fuel adder inputs and calcs'!C599</f>
        <v>LSFO</v>
      </c>
      <c r="B602" s="82" t="str">
        <f>'Fuel adder inputs and calcs'!D599</f>
        <v>NI</v>
      </c>
      <c r="C602" s="82" t="str">
        <f>'Fuel adder inputs and calcs'!E599&amp;'Fuel adder inputs and calcs'!F599</f>
        <v>2028Q4</v>
      </c>
      <c r="D602" s="82" t="str">
        <f>B602&amp;IF(B602="",""," ")&amp;INDEX('Fixed inputs'!$D$93:$D$97,MATCH(A602,rngFuels,0))</f>
        <v>NI Oil</v>
      </c>
      <c r="E602" s="59"/>
      <c r="G602" s="86" t="str">
        <f t="shared" si="62"/>
        <v>NI Oil</v>
      </c>
      <c r="H602" s="86" t="s">
        <v>22</v>
      </c>
      <c r="I602" s="87">
        <f ca="1">INDEX(rngFuelPricesDeterministic,MATCH($C602,'Commodity inputs and calcs'!$N$33:$N$100,0),MATCH($A602,'Commodity inputs and calcs'!$O$32:$S$32,0))+'Fuel adder inputs and calcs'!Q599</f>
        <v>10.799584631360331</v>
      </c>
      <c r="J602" s="87"/>
      <c r="K602" s="86" t="s">
        <v>23</v>
      </c>
      <c r="L602" s="88">
        <v>1</v>
      </c>
      <c r="M602" s="137">
        <f>INDEX('Fixed inputs'!$G$8:$G$75,MATCH(C602,'Fixed inputs'!$D$8:$D$75,0))</f>
        <v>47027</v>
      </c>
      <c r="N602" s="137"/>
      <c r="O602" s="86" t="s">
        <v>24</v>
      </c>
      <c r="P602" s="86" t="s">
        <v>113</v>
      </c>
      <c r="Q602" s="86"/>
      <c r="R602" s="89" t="str">
        <f t="shared" si="60"/>
        <v>2024 Validation</v>
      </c>
    </row>
    <row r="603" spans="1:18" x14ac:dyDescent="0.6">
      <c r="A603" s="82" t="str">
        <f>'Fuel adder inputs and calcs'!C600</f>
        <v>LSFO</v>
      </c>
      <c r="B603" s="82" t="str">
        <f>'Fuel adder inputs and calcs'!D600</f>
        <v>NI</v>
      </c>
      <c r="C603" s="82" t="str">
        <f>'Fuel adder inputs and calcs'!E600&amp;'Fuel adder inputs and calcs'!F600</f>
        <v>2029Q1</v>
      </c>
      <c r="D603" s="82" t="str">
        <f>B603&amp;IF(B603="",""," ")&amp;INDEX('Fixed inputs'!$D$93:$D$97,MATCH(A603,rngFuels,0))</f>
        <v>NI Oil</v>
      </c>
      <c r="E603" s="59"/>
      <c r="G603" s="86" t="str">
        <f t="shared" si="62"/>
        <v>NI Oil</v>
      </c>
      <c r="H603" s="86" t="s">
        <v>22</v>
      </c>
      <c r="I603" s="87">
        <f ca="1">INDEX(rngFuelPricesDeterministic,MATCH($C603,'Commodity inputs and calcs'!$N$33:$N$100,0),MATCH($A603,'Commodity inputs and calcs'!$O$32:$S$32,0))+'Fuel adder inputs and calcs'!Q600</f>
        <v>10.799584631360331</v>
      </c>
      <c r="J603" s="87"/>
      <c r="K603" s="86" t="s">
        <v>23</v>
      </c>
      <c r="L603" s="88">
        <v>1</v>
      </c>
      <c r="M603" s="137">
        <f>INDEX('Fixed inputs'!$G$8:$G$75,MATCH(C603,'Fixed inputs'!$D$8:$D$75,0))</f>
        <v>47119</v>
      </c>
      <c r="N603" s="137"/>
      <c r="O603" s="86" t="s">
        <v>24</v>
      </c>
      <c r="P603" s="86" t="s">
        <v>113</v>
      </c>
      <c r="Q603" s="86"/>
      <c r="R603" s="89" t="str">
        <f t="shared" si="60"/>
        <v>2024 Validation</v>
      </c>
    </row>
    <row r="604" spans="1:18" x14ac:dyDescent="0.6">
      <c r="A604" s="82" t="str">
        <f>'Fuel adder inputs and calcs'!C601</f>
        <v>LSFO</v>
      </c>
      <c r="B604" s="82" t="str">
        <f>'Fuel adder inputs and calcs'!D601</f>
        <v>NI</v>
      </c>
      <c r="C604" s="82" t="str">
        <f>'Fuel adder inputs and calcs'!E601&amp;'Fuel adder inputs and calcs'!F601</f>
        <v>2029Q2</v>
      </c>
      <c r="D604" s="82" t="str">
        <f>B604&amp;IF(B604="",""," ")&amp;INDEX('Fixed inputs'!$D$93:$D$97,MATCH(A604,rngFuels,0))</f>
        <v>NI Oil</v>
      </c>
      <c r="E604" s="59"/>
      <c r="G604" s="86" t="str">
        <f t="shared" si="62"/>
        <v>NI Oil</v>
      </c>
      <c r="H604" s="86" t="s">
        <v>22</v>
      </c>
      <c r="I604" s="87">
        <f ca="1">INDEX(rngFuelPricesDeterministic,MATCH($C604,'Commodity inputs and calcs'!$N$33:$N$100,0),MATCH($A604,'Commodity inputs and calcs'!$O$32:$S$32,0))+'Fuel adder inputs and calcs'!Q601</f>
        <v>10.799584631360331</v>
      </c>
      <c r="J604" s="87"/>
      <c r="K604" s="86" t="s">
        <v>23</v>
      </c>
      <c r="L604" s="88">
        <v>1</v>
      </c>
      <c r="M604" s="137">
        <f>INDEX('Fixed inputs'!$G$8:$G$75,MATCH(C604,'Fixed inputs'!$D$8:$D$75,0))</f>
        <v>47209</v>
      </c>
      <c r="N604" s="137"/>
      <c r="O604" s="86" t="s">
        <v>24</v>
      </c>
      <c r="P604" s="86" t="s">
        <v>113</v>
      </c>
      <c r="Q604" s="86"/>
      <c r="R604" s="89" t="str">
        <f t="shared" si="60"/>
        <v>2024 Validation</v>
      </c>
    </row>
    <row r="605" spans="1:18" x14ac:dyDescent="0.6">
      <c r="A605" s="82" t="str">
        <f>'Fuel adder inputs and calcs'!C602</f>
        <v>LSFO</v>
      </c>
      <c r="B605" s="82" t="str">
        <f>'Fuel adder inputs and calcs'!D602</f>
        <v>NI</v>
      </c>
      <c r="C605" s="82" t="str">
        <f>'Fuel adder inputs and calcs'!E602&amp;'Fuel adder inputs and calcs'!F602</f>
        <v>2029Q3</v>
      </c>
      <c r="D605" s="82" t="str">
        <f>B605&amp;IF(B605="",""," ")&amp;INDEX('Fixed inputs'!$D$93:$D$97,MATCH(A605,rngFuels,0))</f>
        <v>NI Oil</v>
      </c>
      <c r="E605" s="59"/>
      <c r="G605" s="86" t="str">
        <f t="shared" si="62"/>
        <v>NI Oil</v>
      </c>
      <c r="H605" s="86" t="s">
        <v>22</v>
      </c>
      <c r="I605" s="87">
        <f ca="1">INDEX(rngFuelPricesDeterministic,MATCH($C605,'Commodity inputs and calcs'!$N$33:$N$100,0),MATCH($A605,'Commodity inputs and calcs'!$O$32:$S$32,0))+'Fuel adder inputs and calcs'!Q602</f>
        <v>10.799584631360331</v>
      </c>
      <c r="J605" s="87"/>
      <c r="K605" s="86" t="s">
        <v>23</v>
      </c>
      <c r="L605" s="88">
        <v>1</v>
      </c>
      <c r="M605" s="137">
        <f>INDEX('Fixed inputs'!$G$8:$G$75,MATCH(C605,'Fixed inputs'!$D$8:$D$75,0))</f>
        <v>47300</v>
      </c>
      <c r="N605" s="137"/>
      <c r="O605" s="86" t="s">
        <v>24</v>
      </c>
      <c r="P605" s="86" t="s">
        <v>113</v>
      </c>
      <c r="Q605" s="86"/>
      <c r="R605" s="89" t="str">
        <f t="shared" si="60"/>
        <v>2024 Validation</v>
      </c>
    </row>
    <row r="606" spans="1:18" x14ac:dyDescent="0.6">
      <c r="A606" s="82" t="str">
        <f>'Fuel adder inputs and calcs'!C603</f>
        <v>LSFO</v>
      </c>
      <c r="B606" s="82" t="str">
        <f>'Fuel adder inputs and calcs'!D603</f>
        <v>NI</v>
      </c>
      <c r="C606" s="82" t="str">
        <f>'Fuel adder inputs and calcs'!E603&amp;'Fuel adder inputs and calcs'!F603</f>
        <v>2029Q4</v>
      </c>
      <c r="D606" s="82" t="str">
        <f>B606&amp;IF(B606="",""," ")&amp;INDEX('Fixed inputs'!$D$93:$D$97,MATCH(A606,rngFuels,0))</f>
        <v>NI Oil</v>
      </c>
      <c r="E606" s="59"/>
      <c r="G606" s="86" t="str">
        <f t="shared" ref="G606:G620" si="63">D606</f>
        <v>NI Oil</v>
      </c>
      <c r="H606" s="86" t="s">
        <v>22</v>
      </c>
      <c r="I606" s="87">
        <f ca="1">INDEX(rngFuelPricesDeterministic,MATCH($C606,'Commodity inputs and calcs'!$N$33:$N$100,0),MATCH($A606,'Commodity inputs and calcs'!$O$32:$S$32,0))+'Fuel adder inputs and calcs'!Q603</f>
        <v>10.799584631360331</v>
      </c>
      <c r="J606" s="87"/>
      <c r="K606" s="86" t="s">
        <v>23</v>
      </c>
      <c r="L606" s="88">
        <v>1</v>
      </c>
      <c r="M606" s="137">
        <f>INDEX('Fixed inputs'!$G$8:$G$75,MATCH(C606,'Fixed inputs'!$D$8:$D$75,0))</f>
        <v>47392</v>
      </c>
      <c r="N606" s="137"/>
      <c r="O606" s="86" t="s">
        <v>24</v>
      </c>
      <c r="P606" s="86" t="s">
        <v>113</v>
      </c>
      <c r="Q606" s="86"/>
      <c r="R606" s="89" t="str">
        <f t="shared" ref="R606:R621" si="64">$H$6</f>
        <v>2024 Validation</v>
      </c>
    </row>
    <row r="607" spans="1:18" x14ac:dyDescent="0.6">
      <c r="A607" s="82" t="str">
        <f>'Fuel adder inputs and calcs'!C604</f>
        <v>LSFO</v>
      </c>
      <c r="B607" s="82" t="str">
        <f>'Fuel adder inputs and calcs'!D604</f>
        <v>NI</v>
      </c>
      <c r="C607" s="82" t="str">
        <f>'Fuel adder inputs and calcs'!E604&amp;'Fuel adder inputs and calcs'!F604</f>
        <v>2030Q1</v>
      </c>
      <c r="D607" s="82" t="str">
        <f>B607&amp;IF(B607="",""," ")&amp;INDEX('Fixed inputs'!$D$93:$D$97,MATCH(A607,rngFuels,0))</f>
        <v>NI Oil</v>
      </c>
      <c r="E607" s="59"/>
      <c r="G607" s="86" t="str">
        <f t="shared" si="63"/>
        <v>NI Oil</v>
      </c>
      <c r="H607" s="86" t="s">
        <v>22</v>
      </c>
      <c r="I607" s="87">
        <f ca="1">INDEX(rngFuelPricesDeterministic,MATCH($C607,'Commodity inputs and calcs'!$N$33:$N$100,0),MATCH($A607,'Commodity inputs and calcs'!$O$32:$S$32,0))+'Fuel adder inputs and calcs'!Q604</f>
        <v>10.799584631360331</v>
      </c>
      <c r="J607" s="87"/>
      <c r="K607" s="86" t="s">
        <v>23</v>
      </c>
      <c r="L607" s="88">
        <v>1</v>
      </c>
      <c r="M607" s="137">
        <f>INDEX('Fixed inputs'!$G$8:$G$75,MATCH(C607,'Fixed inputs'!$D$8:$D$75,0))</f>
        <v>47484</v>
      </c>
      <c r="N607" s="137"/>
      <c r="O607" s="86" t="s">
        <v>24</v>
      </c>
      <c r="P607" s="86" t="s">
        <v>113</v>
      </c>
      <c r="Q607" s="86"/>
      <c r="R607" s="89" t="str">
        <f t="shared" si="64"/>
        <v>2024 Validation</v>
      </c>
    </row>
    <row r="608" spans="1:18" x14ac:dyDescent="0.6">
      <c r="A608" s="82" t="str">
        <f>'Fuel adder inputs and calcs'!C605</f>
        <v>LSFO</v>
      </c>
      <c r="B608" s="82" t="str">
        <f>'Fuel adder inputs and calcs'!D605</f>
        <v>NI</v>
      </c>
      <c r="C608" s="82" t="str">
        <f>'Fuel adder inputs and calcs'!E605&amp;'Fuel adder inputs and calcs'!F605</f>
        <v>2030Q2</v>
      </c>
      <c r="D608" s="82" t="str">
        <f>B608&amp;IF(B608="",""," ")&amp;INDEX('Fixed inputs'!$D$93:$D$97,MATCH(A608,rngFuels,0))</f>
        <v>NI Oil</v>
      </c>
      <c r="E608" s="59"/>
      <c r="G608" s="86" t="str">
        <f t="shared" si="63"/>
        <v>NI Oil</v>
      </c>
      <c r="H608" s="86" t="s">
        <v>22</v>
      </c>
      <c r="I608" s="87">
        <f ca="1">INDEX(rngFuelPricesDeterministic,MATCH($C608,'Commodity inputs and calcs'!$N$33:$N$100,0),MATCH($A608,'Commodity inputs and calcs'!$O$32:$S$32,0))+'Fuel adder inputs and calcs'!Q605</f>
        <v>10.799584631360331</v>
      </c>
      <c r="J608" s="87"/>
      <c r="K608" s="86" t="s">
        <v>23</v>
      </c>
      <c r="L608" s="88">
        <v>1</v>
      </c>
      <c r="M608" s="137">
        <f>INDEX('Fixed inputs'!$G$8:$G$75,MATCH(C608,'Fixed inputs'!$D$8:$D$75,0))</f>
        <v>47574</v>
      </c>
      <c r="N608" s="137"/>
      <c r="O608" s="86" t="s">
        <v>24</v>
      </c>
      <c r="P608" s="86" t="s">
        <v>113</v>
      </c>
      <c r="Q608" s="86"/>
      <c r="R608" s="89" t="str">
        <f t="shared" si="64"/>
        <v>2024 Validation</v>
      </c>
    </row>
    <row r="609" spans="1:18" x14ac:dyDescent="0.6">
      <c r="A609" s="82" t="str">
        <f>'Fuel adder inputs and calcs'!C606</f>
        <v>LSFO</v>
      </c>
      <c r="B609" s="82" t="str">
        <f>'Fuel adder inputs and calcs'!D606</f>
        <v>NI</v>
      </c>
      <c r="C609" s="82" t="str">
        <f>'Fuel adder inputs and calcs'!E606&amp;'Fuel adder inputs and calcs'!F606</f>
        <v>2030Q3</v>
      </c>
      <c r="D609" s="82" t="str">
        <f>B609&amp;IF(B609="",""," ")&amp;INDEX('Fixed inputs'!$D$93:$D$97,MATCH(A609,rngFuels,0))</f>
        <v>NI Oil</v>
      </c>
      <c r="E609" s="59"/>
      <c r="G609" s="86" t="str">
        <f t="shared" si="63"/>
        <v>NI Oil</v>
      </c>
      <c r="H609" s="86" t="s">
        <v>22</v>
      </c>
      <c r="I609" s="87">
        <f ca="1">INDEX(rngFuelPricesDeterministic,MATCH($C609,'Commodity inputs and calcs'!$N$33:$N$100,0),MATCH($A609,'Commodity inputs and calcs'!$O$32:$S$32,0))+'Fuel adder inputs and calcs'!Q606</f>
        <v>10.799584631360331</v>
      </c>
      <c r="J609" s="87"/>
      <c r="K609" s="86" t="s">
        <v>23</v>
      </c>
      <c r="L609" s="88">
        <v>1</v>
      </c>
      <c r="M609" s="137">
        <f>INDEX('Fixed inputs'!$G$8:$G$75,MATCH(C609,'Fixed inputs'!$D$8:$D$75,0))</f>
        <v>47665</v>
      </c>
      <c r="N609" s="137"/>
      <c r="O609" s="86" t="s">
        <v>24</v>
      </c>
      <c r="P609" s="86" t="s">
        <v>113</v>
      </c>
      <c r="Q609" s="86"/>
      <c r="R609" s="89" t="str">
        <f t="shared" si="64"/>
        <v>2024 Validation</v>
      </c>
    </row>
    <row r="610" spans="1:18" x14ac:dyDescent="0.6">
      <c r="A610" s="82" t="str">
        <f>'Fuel adder inputs and calcs'!C607</f>
        <v>LSFO</v>
      </c>
      <c r="B610" s="82" t="str">
        <f>'Fuel adder inputs and calcs'!D607</f>
        <v>NI</v>
      </c>
      <c r="C610" s="82" t="str">
        <f>'Fuel adder inputs and calcs'!E607&amp;'Fuel adder inputs and calcs'!F607</f>
        <v>2030Q4</v>
      </c>
      <c r="D610" s="82" t="str">
        <f>B610&amp;IF(B610="",""," ")&amp;INDEX('Fixed inputs'!$D$93:$D$97,MATCH(A610,rngFuels,0))</f>
        <v>NI Oil</v>
      </c>
      <c r="E610" s="59"/>
      <c r="G610" s="86" t="str">
        <f t="shared" si="63"/>
        <v>NI Oil</v>
      </c>
      <c r="H610" s="86" t="s">
        <v>22</v>
      </c>
      <c r="I610" s="87">
        <f ca="1">INDEX(rngFuelPricesDeterministic,MATCH($C610,'Commodity inputs and calcs'!$N$33:$N$100,0),MATCH($A610,'Commodity inputs and calcs'!$O$32:$S$32,0))+'Fuel adder inputs and calcs'!Q607</f>
        <v>10.799584631360331</v>
      </c>
      <c r="J610" s="87"/>
      <c r="K610" s="86" t="s">
        <v>23</v>
      </c>
      <c r="L610" s="88">
        <v>1</v>
      </c>
      <c r="M610" s="137">
        <f>INDEX('Fixed inputs'!$G$8:$G$75,MATCH(C610,'Fixed inputs'!$D$8:$D$75,0))</f>
        <v>47757</v>
      </c>
      <c r="N610" s="137"/>
      <c r="O610" s="86" t="s">
        <v>24</v>
      </c>
      <c r="P610" s="86" t="s">
        <v>113</v>
      </c>
      <c r="Q610" s="86"/>
      <c r="R610" s="89" t="str">
        <f t="shared" si="64"/>
        <v>2024 Validation</v>
      </c>
    </row>
    <row r="611" spans="1:18" x14ac:dyDescent="0.6">
      <c r="A611" s="82" t="str">
        <f>'Fuel adder inputs and calcs'!C608</f>
        <v>LSFO</v>
      </c>
      <c r="B611" s="82" t="str">
        <f>'Fuel adder inputs and calcs'!D608</f>
        <v>NI</v>
      </c>
      <c r="C611" s="82" t="str">
        <f>'Fuel adder inputs and calcs'!E608&amp;'Fuel adder inputs and calcs'!F608</f>
        <v>2031Q1</v>
      </c>
      <c r="D611" s="82" t="str">
        <f>B611&amp;IF(B611="",""," ")&amp;INDEX('Fixed inputs'!$D$93:$D$97,MATCH(A611,rngFuels,0))</f>
        <v>NI Oil</v>
      </c>
      <c r="E611" s="59"/>
      <c r="G611" s="86" t="str">
        <f t="shared" si="63"/>
        <v>NI Oil</v>
      </c>
      <c r="H611" s="86" t="s">
        <v>22</v>
      </c>
      <c r="I611" s="87">
        <f ca="1">INDEX(rngFuelPricesDeterministic,MATCH($C611,'Commodity inputs and calcs'!$N$33:$N$100,0),MATCH($A611,'Commodity inputs and calcs'!$O$32:$S$32,0))+'Fuel adder inputs and calcs'!Q608</f>
        <v>10.799584631360331</v>
      </c>
      <c r="J611" s="87"/>
      <c r="K611" s="86" t="s">
        <v>23</v>
      </c>
      <c r="L611" s="88">
        <v>1</v>
      </c>
      <c r="M611" s="137">
        <f>INDEX('Fixed inputs'!$G$8:$G$75,MATCH(C611,'Fixed inputs'!$D$8:$D$75,0))</f>
        <v>47849</v>
      </c>
      <c r="N611" s="137"/>
      <c r="O611" s="86" t="s">
        <v>24</v>
      </c>
      <c r="P611" s="86" t="s">
        <v>113</v>
      </c>
      <c r="Q611" s="86"/>
      <c r="R611" s="89" t="str">
        <f t="shared" si="64"/>
        <v>2024 Validation</v>
      </c>
    </row>
    <row r="612" spans="1:18" x14ac:dyDescent="0.6">
      <c r="A612" s="82" t="str">
        <f>'Fuel adder inputs and calcs'!C609</f>
        <v>LSFO</v>
      </c>
      <c r="B612" s="82" t="str">
        <f>'Fuel adder inputs and calcs'!D609</f>
        <v>NI</v>
      </c>
      <c r="C612" s="82" t="str">
        <f>'Fuel adder inputs and calcs'!E609&amp;'Fuel adder inputs and calcs'!F609</f>
        <v>2031Q2</v>
      </c>
      <c r="D612" s="82" t="str">
        <f>B612&amp;IF(B612="",""," ")&amp;INDEX('Fixed inputs'!$D$93:$D$97,MATCH(A612,rngFuels,0))</f>
        <v>NI Oil</v>
      </c>
      <c r="E612" s="59"/>
      <c r="G612" s="86" t="str">
        <f t="shared" si="63"/>
        <v>NI Oil</v>
      </c>
      <c r="H612" s="86" t="s">
        <v>22</v>
      </c>
      <c r="I612" s="87">
        <f ca="1">INDEX(rngFuelPricesDeterministic,MATCH($C612,'Commodity inputs and calcs'!$N$33:$N$100,0),MATCH($A612,'Commodity inputs and calcs'!$O$32:$S$32,0))+'Fuel adder inputs and calcs'!Q609</f>
        <v>10.799584631360331</v>
      </c>
      <c r="J612" s="87"/>
      <c r="K612" s="86" t="s">
        <v>23</v>
      </c>
      <c r="L612" s="88">
        <v>1</v>
      </c>
      <c r="M612" s="137">
        <f>INDEX('Fixed inputs'!$G$8:$G$75,MATCH(C612,'Fixed inputs'!$D$8:$D$75,0))</f>
        <v>47939</v>
      </c>
      <c r="N612" s="137"/>
      <c r="O612" s="86" t="s">
        <v>24</v>
      </c>
      <c r="P612" s="86" t="s">
        <v>113</v>
      </c>
      <c r="Q612" s="86"/>
      <c r="R612" s="89" t="str">
        <f t="shared" si="64"/>
        <v>2024 Validation</v>
      </c>
    </row>
    <row r="613" spans="1:18" x14ac:dyDescent="0.6">
      <c r="A613" s="82" t="str">
        <f>'Fuel adder inputs and calcs'!C610</f>
        <v>LSFO</v>
      </c>
      <c r="B613" s="82" t="str">
        <f>'Fuel adder inputs and calcs'!D610</f>
        <v>NI</v>
      </c>
      <c r="C613" s="82" t="str">
        <f>'Fuel adder inputs and calcs'!E610&amp;'Fuel adder inputs and calcs'!F610</f>
        <v>2031Q3</v>
      </c>
      <c r="D613" s="82" t="str">
        <f>B613&amp;IF(B613="",""," ")&amp;INDEX('Fixed inputs'!$D$93:$D$97,MATCH(A613,rngFuels,0))</f>
        <v>NI Oil</v>
      </c>
      <c r="E613" s="59"/>
      <c r="G613" s="86" t="str">
        <f t="shared" si="63"/>
        <v>NI Oil</v>
      </c>
      <c r="H613" s="86" t="s">
        <v>22</v>
      </c>
      <c r="I613" s="87">
        <f ca="1">INDEX(rngFuelPricesDeterministic,MATCH($C613,'Commodity inputs and calcs'!$N$33:$N$100,0),MATCH($A613,'Commodity inputs and calcs'!$O$32:$S$32,0))+'Fuel adder inputs and calcs'!Q610</f>
        <v>10.799584631360331</v>
      </c>
      <c r="J613" s="87"/>
      <c r="K613" s="86" t="s">
        <v>23</v>
      </c>
      <c r="L613" s="88">
        <v>1</v>
      </c>
      <c r="M613" s="137">
        <f>INDEX('Fixed inputs'!$G$8:$G$75,MATCH(C613,'Fixed inputs'!$D$8:$D$75,0))</f>
        <v>48030</v>
      </c>
      <c r="N613" s="137"/>
      <c r="O613" s="86" t="s">
        <v>24</v>
      </c>
      <c r="P613" s="86" t="s">
        <v>113</v>
      </c>
      <c r="Q613" s="86"/>
      <c r="R613" s="89" t="str">
        <f t="shared" si="64"/>
        <v>2024 Validation</v>
      </c>
    </row>
    <row r="614" spans="1:18" x14ac:dyDescent="0.6">
      <c r="A614" s="82" t="str">
        <f>'Fuel adder inputs and calcs'!C611</f>
        <v>LSFO</v>
      </c>
      <c r="B614" s="82" t="str">
        <f>'Fuel adder inputs and calcs'!D611</f>
        <v>NI</v>
      </c>
      <c r="C614" s="82" t="str">
        <f>'Fuel adder inputs and calcs'!E611&amp;'Fuel adder inputs and calcs'!F611</f>
        <v>2031Q4</v>
      </c>
      <c r="D614" s="82" t="str">
        <f>B614&amp;IF(B614="",""," ")&amp;INDEX('Fixed inputs'!$D$93:$D$97,MATCH(A614,rngFuels,0))</f>
        <v>NI Oil</v>
      </c>
      <c r="E614" s="59"/>
      <c r="G614" s="86" t="str">
        <f t="shared" si="63"/>
        <v>NI Oil</v>
      </c>
      <c r="H614" s="86" t="s">
        <v>22</v>
      </c>
      <c r="I614" s="87">
        <f ca="1">INDEX(rngFuelPricesDeterministic,MATCH($C614,'Commodity inputs and calcs'!$N$33:$N$100,0),MATCH($A614,'Commodity inputs and calcs'!$O$32:$S$32,0))+'Fuel adder inputs and calcs'!Q611</f>
        <v>10.799584631360331</v>
      </c>
      <c r="J614" s="87"/>
      <c r="K614" s="86" t="s">
        <v>23</v>
      </c>
      <c r="L614" s="88">
        <v>1</v>
      </c>
      <c r="M614" s="137">
        <f>INDEX('Fixed inputs'!$G$8:$G$75,MATCH(C614,'Fixed inputs'!$D$8:$D$75,0))</f>
        <v>48122</v>
      </c>
      <c r="N614" s="137"/>
      <c r="O614" s="86" t="s">
        <v>24</v>
      </c>
      <c r="P614" s="86" t="s">
        <v>113</v>
      </c>
      <c r="Q614" s="86"/>
      <c r="R614" s="89" t="str">
        <f t="shared" si="64"/>
        <v>2024 Validation</v>
      </c>
    </row>
    <row r="615" spans="1:18" x14ac:dyDescent="0.6">
      <c r="A615" s="82" t="str">
        <f>'Fuel adder inputs and calcs'!C612</f>
        <v>LSFO</v>
      </c>
      <c r="B615" s="82" t="str">
        <f>'Fuel adder inputs and calcs'!D612</f>
        <v>NI</v>
      </c>
      <c r="C615" s="82" t="str">
        <f>'Fuel adder inputs and calcs'!E612&amp;'Fuel adder inputs and calcs'!F612</f>
        <v>2032Q1</v>
      </c>
      <c r="D615" s="82" t="str">
        <f>B615&amp;IF(B615="",""," ")&amp;INDEX('Fixed inputs'!$D$93:$D$97,MATCH(A615,rngFuels,0))</f>
        <v>NI Oil</v>
      </c>
      <c r="E615" s="59"/>
      <c r="G615" s="86" t="str">
        <f t="shared" si="63"/>
        <v>NI Oil</v>
      </c>
      <c r="H615" s="86" t="s">
        <v>22</v>
      </c>
      <c r="I615" s="87">
        <f ca="1">INDEX(rngFuelPricesDeterministic,MATCH($C615,'Commodity inputs and calcs'!$N$33:$N$100,0),MATCH($A615,'Commodity inputs and calcs'!$O$32:$S$32,0))+'Fuel adder inputs and calcs'!Q612</f>
        <v>10.799584631360331</v>
      </c>
      <c r="J615" s="87"/>
      <c r="K615" s="86" t="s">
        <v>23</v>
      </c>
      <c r="L615" s="88">
        <v>1</v>
      </c>
      <c r="M615" s="137">
        <f>INDEX('Fixed inputs'!$G$8:$G$75,MATCH(C615,'Fixed inputs'!$D$8:$D$75,0))</f>
        <v>48214</v>
      </c>
      <c r="N615" s="137"/>
      <c r="O615" s="86" t="s">
        <v>24</v>
      </c>
      <c r="P615" s="86" t="s">
        <v>113</v>
      </c>
      <c r="Q615" s="86"/>
      <c r="R615" s="89" t="str">
        <f t="shared" si="64"/>
        <v>2024 Validation</v>
      </c>
    </row>
    <row r="616" spans="1:18" x14ac:dyDescent="0.6">
      <c r="A616" s="82" t="str">
        <f>'Fuel adder inputs and calcs'!C613</f>
        <v>LSFO</v>
      </c>
      <c r="B616" s="82" t="str">
        <f>'Fuel adder inputs and calcs'!D613</f>
        <v>NI</v>
      </c>
      <c r="C616" s="82" t="str">
        <f>'Fuel adder inputs and calcs'!E613&amp;'Fuel adder inputs and calcs'!F613</f>
        <v>2032Q2</v>
      </c>
      <c r="D616" s="82" t="str">
        <f>B616&amp;IF(B616="",""," ")&amp;INDEX('Fixed inputs'!$D$93:$D$97,MATCH(A616,rngFuels,0))</f>
        <v>NI Oil</v>
      </c>
      <c r="E616" s="59"/>
      <c r="G616" s="86" t="str">
        <f t="shared" si="63"/>
        <v>NI Oil</v>
      </c>
      <c r="H616" s="86" t="s">
        <v>22</v>
      </c>
      <c r="I616" s="87">
        <f ca="1">INDEX(rngFuelPricesDeterministic,MATCH($C616,'Commodity inputs and calcs'!$N$33:$N$100,0),MATCH($A616,'Commodity inputs and calcs'!$O$32:$S$32,0))+'Fuel adder inputs and calcs'!Q613</f>
        <v>10.799584631360331</v>
      </c>
      <c r="J616" s="87"/>
      <c r="K616" s="86" t="s">
        <v>23</v>
      </c>
      <c r="L616" s="88">
        <v>1</v>
      </c>
      <c r="M616" s="137">
        <f>INDEX('Fixed inputs'!$G$8:$G$75,MATCH(C616,'Fixed inputs'!$D$8:$D$75,0))</f>
        <v>48305</v>
      </c>
      <c r="N616" s="137"/>
      <c r="O616" s="86" t="s">
        <v>24</v>
      </c>
      <c r="P616" s="86" t="s">
        <v>113</v>
      </c>
      <c r="Q616" s="86"/>
      <c r="R616" s="89" t="str">
        <f t="shared" si="64"/>
        <v>2024 Validation</v>
      </c>
    </row>
    <row r="617" spans="1:18" x14ac:dyDescent="0.6">
      <c r="A617" s="82" t="str">
        <f>'Fuel adder inputs and calcs'!C614</f>
        <v>LSFO</v>
      </c>
      <c r="B617" s="82" t="str">
        <f>'Fuel adder inputs and calcs'!D614</f>
        <v>NI</v>
      </c>
      <c r="C617" s="82" t="str">
        <f>'Fuel adder inputs and calcs'!E614&amp;'Fuel adder inputs and calcs'!F614</f>
        <v>2032Q3</v>
      </c>
      <c r="D617" s="82" t="str">
        <f>B617&amp;IF(B617="",""," ")&amp;INDEX('Fixed inputs'!$D$93:$D$97,MATCH(A617,rngFuels,0))</f>
        <v>NI Oil</v>
      </c>
      <c r="E617" s="59"/>
      <c r="G617" s="86" t="str">
        <f t="shared" si="63"/>
        <v>NI Oil</v>
      </c>
      <c r="H617" s="86" t="s">
        <v>22</v>
      </c>
      <c r="I617" s="87">
        <f ca="1">INDEX(rngFuelPricesDeterministic,MATCH($C617,'Commodity inputs and calcs'!$N$33:$N$100,0),MATCH($A617,'Commodity inputs and calcs'!$O$32:$S$32,0))+'Fuel adder inputs and calcs'!Q614</f>
        <v>10.799584631360331</v>
      </c>
      <c r="J617" s="87"/>
      <c r="K617" s="86" t="s">
        <v>23</v>
      </c>
      <c r="L617" s="88">
        <v>1</v>
      </c>
      <c r="M617" s="137">
        <f>INDEX('Fixed inputs'!$G$8:$G$75,MATCH(C617,'Fixed inputs'!$D$8:$D$75,0))</f>
        <v>48396</v>
      </c>
      <c r="N617" s="137"/>
      <c r="O617" s="86" t="s">
        <v>24</v>
      </c>
      <c r="P617" s="86" t="s">
        <v>113</v>
      </c>
      <c r="Q617" s="86"/>
      <c r="R617" s="89" t="str">
        <f t="shared" si="64"/>
        <v>2024 Validation</v>
      </c>
    </row>
    <row r="618" spans="1:18" x14ac:dyDescent="0.6">
      <c r="A618" s="82" t="str">
        <f>'Fuel adder inputs and calcs'!C615</f>
        <v>LSFO</v>
      </c>
      <c r="B618" s="82" t="str">
        <f>'Fuel adder inputs and calcs'!D615</f>
        <v>NI</v>
      </c>
      <c r="C618" s="82" t="str">
        <f>'Fuel adder inputs and calcs'!E615&amp;'Fuel adder inputs and calcs'!F615</f>
        <v>2032Q4</v>
      </c>
      <c r="D618" s="82" t="str">
        <f>B618&amp;IF(B618="",""," ")&amp;INDEX('Fixed inputs'!$D$93:$D$97,MATCH(A618,rngFuels,0))</f>
        <v>NI Oil</v>
      </c>
      <c r="E618" s="59"/>
      <c r="G618" s="86" t="str">
        <f t="shared" si="63"/>
        <v>NI Oil</v>
      </c>
      <c r="H618" s="86" t="s">
        <v>22</v>
      </c>
      <c r="I618" s="87">
        <f ca="1">INDEX(rngFuelPricesDeterministic,MATCH($C618,'Commodity inputs and calcs'!$N$33:$N$100,0),MATCH($A618,'Commodity inputs and calcs'!$O$32:$S$32,0))+'Fuel adder inputs and calcs'!Q615</f>
        <v>10.799584631360331</v>
      </c>
      <c r="J618" s="87"/>
      <c r="K618" s="86" t="s">
        <v>23</v>
      </c>
      <c r="L618" s="88">
        <v>1</v>
      </c>
      <c r="M618" s="137">
        <f>INDEX('Fixed inputs'!$G$8:$G$75,MATCH(C618,'Fixed inputs'!$D$8:$D$75,0))</f>
        <v>48488</v>
      </c>
      <c r="N618" s="137"/>
      <c r="O618" s="86" t="s">
        <v>24</v>
      </c>
      <c r="P618" s="86" t="s">
        <v>113</v>
      </c>
      <c r="Q618" s="86"/>
      <c r="R618" s="89" t="str">
        <f t="shared" si="64"/>
        <v>2024 Validation</v>
      </c>
    </row>
    <row r="619" spans="1:18" x14ac:dyDescent="0.6">
      <c r="A619" s="82" t="str">
        <f>'Fuel adder inputs and calcs'!C616</f>
        <v>LSFO</v>
      </c>
      <c r="B619" s="82" t="str">
        <f>'Fuel adder inputs and calcs'!D616</f>
        <v>NI</v>
      </c>
      <c r="C619" s="82" t="str">
        <f>'Fuel adder inputs and calcs'!E616&amp;'Fuel adder inputs and calcs'!F616</f>
        <v>2033Q1</v>
      </c>
      <c r="D619" s="82" t="str">
        <f>B619&amp;IF(B619="",""," ")&amp;INDEX('Fixed inputs'!$D$93:$D$97,MATCH(A619,rngFuels,0))</f>
        <v>NI Oil</v>
      </c>
      <c r="E619" s="59"/>
      <c r="G619" s="86" t="str">
        <f t="shared" si="63"/>
        <v>NI Oil</v>
      </c>
      <c r="H619" s="86" t="s">
        <v>22</v>
      </c>
      <c r="I619" s="87">
        <f ca="1">INDEX(rngFuelPricesDeterministic,MATCH($C619,'Commodity inputs and calcs'!$N$33:$N$100,0),MATCH($A619,'Commodity inputs and calcs'!$O$32:$S$32,0))+'Fuel adder inputs and calcs'!Q616</f>
        <v>10.799584631360331</v>
      </c>
      <c r="J619" s="87"/>
      <c r="K619" s="86" t="s">
        <v>23</v>
      </c>
      <c r="L619" s="88">
        <v>1</v>
      </c>
      <c r="M619" s="137">
        <f>INDEX('Fixed inputs'!$G$8:$G$75,MATCH(C619,'Fixed inputs'!$D$8:$D$75,0))</f>
        <v>48580</v>
      </c>
      <c r="N619" s="137"/>
      <c r="O619" s="86" t="s">
        <v>24</v>
      </c>
      <c r="P619" s="86" t="s">
        <v>113</v>
      </c>
      <c r="Q619" s="86"/>
      <c r="R619" s="89" t="str">
        <f t="shared" si="64"/>
        <v>2024 Validation</v>
      </c>
    </row>
    <row r="620" spans="1:18" x14ac:dyDescent="0.6">
      <c r="A620" s="82" t="str">
        <f>'Fuel adder inputs and calcs'!C617</f>
        <v>LSFO</v>
      </c>
      <c r="B620" s="82" t="str">
        <f>'Fuel adder inputs and calcs'!D617</f>
        <v>NI</v>
      </c>
      <c r="C620" s="82" t="str">
        <f>'Fuel adder inputs and calcs'!E617&amp;'Fuel adder inputs and calcs'!F617</f>
        <v>2033Q2</v>
      </c>
      <c r="D620" s="82" t="str">
        <f>B620&amp;IF(B620="",""," ")&amp;INDEX('Fixed inputs'!$D$93:$D$97,MATCH(A620,rngFuels,0))</f>
        <v>NI Oil</v>
      </c>
      <c r="E620" s="59"/>
      <c r="G620" s="86" t="str">
        <f t="shared" si="63"/>
        <v>NI Oil</v>
      </c>
      <c r="H620" s="86" t="s">
        <v>22</v>
      </c>
      <c r="I620" s="87">
        <f ca="1">INDEX(rngFuelPricesDeterministic,MATCH($C620,'Commodity inputs and calcs'!$N$33:$N$100,0),MATCH($A620,'Commodity inputs and calcs'!$O$32:$S$32,0))+'Fuel adder inputs and calcs'!Q617</f>
        <v>10.799584631360331</v>
      </c>
      <c r="J620" s="87"/>
      <c r="K620" s="86" t="s">
        <v>23</v>
      </c>
      <c r="L620" s="88">
        <v>1</v>
      </c>
      <c r="M620" s="137">
        <f>INDEX('Fixed inputs'!$G$8:$G$75,MATCH(C620,'Fixed inputs'!$D$8:$D$75,0))</f>
        <v>48670</v>
      </c>
      <c r="N620" s="137"/>
      <c r="O620" s="86" t="s">
        <v>24</v>
      </c>
      <c r="P620" s="86" t="s">
        <v>113</v>
      </c>
      <c r="Q620" s="86"/>
      <c r="R620" s="89" t="str">
        <f t="shared" si="64"/>
        <v>2024 Validation</v>
      </c>
    </row>
    <row r="621" spans="1:18" x14ac:dyDescent="0.6">
      <c r="A621" s="82" t="str">
        <f>'Fuel adder inputs and calcs'!C618</f>
        <v>LSFO</v>
      </c>
      <c r="B621" s="82" t="str">
        <f>'Fuel adder inputs and calcs'!D618</f>
        <v>NI</v>
      </c>
      <c r="C621" s="82" t="str">
        <f>'Fuel adder inputs and calcs'!E618&amp;'Fuel adder inputs and calcs'!F618</f>
        <v>2033Q3</v>
      </c>
      <c r="D621" s="82" t="str">
        <f>B621&amp;IF(B621="",""," ")&amp;INDEX('Fixed inputs'!$D$93:$D$97,MATCH(A621,rngFuels,0))</f>
        <v>NI Oil</v>
      </c>
      <c r="E621" s="59"/>
      <c r="G621" s="86" t="str">
        <f t="shared" ref="G621" si="65">D621</f>
        <v>NI Oil</v>
      </c>
      <c r="H621" s="86" t="s">
        <v>22</v>
      </c>
      <c r="I621" s="87">
        <f ca="1">INDEX(rngFuelPricesDeterministic,MATCH($C621,'Commodity inputs and calcs'!$N$33:$N$100,0),MATCH($A621,'Commodity inputs and calcs'!$O$32:$S$32,0))+'Fuel adder inputs and calcs'!Q618</f>
        <v>10.799584631360331</v>
      </c>
      <c r="J621" s="87"/>
      <c r="K621" s="86" t="s">
        <v>23</v>
      </c>
      <c r="L621" s="88">
        <v>1</v>
      </c>
      <c r="M621" s="137">
        <f>INDEX('Fixed inputs'!$G$8:$G$75,MATCH(C621,'Fixed inputs'!$D$8:$D$75,0))</f>
        <v>48761</v>
      </c>
      <c r="N621" s="137"/>
      <c r="O621" s="86" t="s">
        <v>24</v>
      </c>
      <c r="P621" s="86" t="s">
        <v>113</v>
      </c>
      <c r="Q621" s="86"/>
      <c r="R621" s="89" t="str">
        <f t="shared" si="64"/>
        <v>2024 Validation</v>
      </c>
    </row>
    <row r="622" spans="1:18" x14ac:dyDescent="0.6">
      <c r="A622" s="82" t="str">
        <f>'Fuel adder inputs and calcs'!C619</f>
        <v>LSFO</v>
      </c>
      <c r="B622" s="82" t="str">
        <f>'Fuel adder inputs and calcs'!D619</f>
        <v>NI</v>
      </c>
      <c r="C622" s="82" t="str">
        <f>'Fuel adder inputs and calcs'!E619&amp;'Fuel adder inputs and calcs'!F619</f>
        <v>2033Q4</v>
      </c>
      <c r="D622" s="82" t="str">
        <f>B622&amp;IF(B622="",""," ")&amp;INDEX('Fixed inputs'!$D$93:$D$97,MATCH(A622,rngFuels,0))</f>
        <v>NI Oil</v>
      </c>
      <c r="E622" s="59"/>
      <c r="G622" s="86" t="str">
        <f t="shared" si="62"/>
        <v>NI Oil</v>
      </c>
      <c r="H622" s="86" t="s">
        <v>22</v>
      </c>
      <c r="I622" s="87">
        <f ca="1">INDEX(rngFuelPricesDeterministic,MATCH($C622,'Commodity inputs and calcs'!$N$33:$N$100,0),MATCH($A622,'Commodity inputs and calcs'!$O$32:$S$32,0))+'Fuel adder inputs and calcs'!Q619</f>
        <v>10.799584631360331</v>
      </c>
      <c r="J622" s="87"/>
      <c r="K622" s="86" t="s">
        <v>23</v>
      </c>
      <c r="L622" s="88">
        <v>1</v>
      </c>
      <c r="M622" s="137">
        <f>INDEX('Fixed inputs'!$G$8:$G$75,MATCH(C622,'Fixed inputs'!$D$8:$D$75,0))</f>
        <v>48853</v>
      </c>
      <c r="N622" s="137"/>
      <c r="O622" s="86" t="s">
        <v>24</v>
      </c>
      <c r="P622" s="86" t="s">
        <v>113</v>
      </c>
      <c r="Q622" s="86"/>
      <c r="R622" s="89" t="str">
        <f t="shared" si="60"/>
        <v>2024 Validation</v>
      </c>
    </row>
    <row r="623" spans="1:18" x14ac:dyDescent="0.6">
      <c r="A623" s="82" t="str">
        <f>'Fuel adder inputs and calcs'!C620</f>
        <v>HVO</v>
      </c>
      <c r="B623" s="82"/>
      <c r="C623" s="82" t="str">
        <f>'Fuel adder inputs and calcs'!E620&amp;'Fuel adder inputs and calcs'!F620</f>
        <v>2017Q1</v>
      </c>
      <c r="D623" s="82" t="str">
        <f>B623&amp;IF(B623="",""," ")&amp;INDEX('Fixed inputs'!$D$93:$D$97,MATCH(A623,rngFuels,0))</f>
        <v>HVO</v>
      </c>
      <c r="E623" s="59"/>
      <c r="G623" s="86" t="str">
        <f t="shared" si="62"/>
        <v>HVO</v>
      </c>
      <c r="H623" s="86" t="s">
        <v>22</v>
      </c>
      <c r="I623" s="87">
        <f ca="1">INDEX(rngFuelPricesDeterministic,MATCH($C623,'Commodity inputs and calcs'!$N$33:$N$100,0),MATCH($A623,'Commodity inputs and calcs'!$O$32:$S$32,0))+'Fuel adder inputs and calcs'!Q620</f>
        <v>18.664747149064002</v>
      </c>
      <c r="J623" s="87"/>
      <c r="K623" s="86" t="s">
        <v>23</v>
      </c>
      <c r="L623" s="88">
        <v>1</v>
      </c>
      <c r="M623" s="137">
        <f>INDEX('Fixed inputs'!$G$8:$G$75,MATCH(C623,'Fixed inputs'!$D$8:$D$75,0))</f>
        <v>42736</v>
      </c>
      <c r="N623" s="137"/>
      <c r="O623" s="86" t="s">
        <v>24</v>
      </c>
      <c r="P623" s="86" t="s">
        <v>113</v>
      </c>
      <c r="Q623" s="86"/>
      <c r="R623" s="89" t="str">
        <f t="shared" si="60"/>
        <v>2024 Validation</v>
      </c>
    </row>
    <row r="624" spans="1:18" x14ac:dyDescent="0.6">
      <c r="A624" s="82" t="str">
        <f>'Fuel adder inputs and calcs'!C621</f>
        <v>HVO</v>
      </c>
      <c r="B624" s="82"/>
      <c r="C624" s="82" t="str">
        <f>'Fuel adder inputs and calcs'!E621&amp;'Fuel adder inputs and calcs'!F621</f>
        <v>2017Q2</v>
      </c>
      <c r="D624" s="82" t="str">
        <f>B624&amp;IF(B624="",""," ")&amp;INDEX('Fixed inputs'!$D$93:$D$97,MATCH(A624,rngFuels,0))</f>
        <v>HVO</v>
      </c>
      <c r="E624" s="59"/>
      <c r="G624" s="86" t="str">
        <f t="shared" ref="G624:G687" si="66">D624</f>
        <v>HVO</v>
      </c>
      <c r="H624" s="86" t="s">
        <v>22</v>
      </c>
      <c r="I624" s="87">
        <f ca="1">INDEX(rngFuelPricesDeterministic,MATCH($C624,'Commodity inputs and calcs'!$N$33:$N$100,0),MATCH($A624,'Commodity inputs and calcs'!$O$32:$S$32,0))+'Fuel adder inputs and calcs'!Q621</f>
        <v>18.664747149064002</v>
      </c>
      <c r="J624" s="87"/>
      <c r="K624" s="86" t="s">
        <v>23</v>
      </c>
      <c r="L624" s="88">
        <v>1</v>
      </c>
      <c r="M624" s="137">
        <f>INDEX('Fixed inputs'!$G$8:$G$75,MATCH(C624,'Fixed inputs'!$D$8:$D$75,0))</f>
        <v>42826</v>
      </c>
      <c r="N624" s="137"/>
      <c r="O624" s="86" t="s">
        <v>24</v>
      </c>
      <c r="P624" s="86" t="s">
        <v>113</v>
      </c>
      <c r="Q624" s="86"/>
      <c r="R624" s="89" t="str">
        <f t="shared" ref="R624:R687" si="67">$H$6</f>
        <v>2024 Validation</v>
      </c>
    </row>
    <row r="625" spans="1:18" x14ac:dyDescent="0.6">
      <c r="A625" s="82" t="str">
        <f>'Fuel adder inputs and calcs'!C622</f>
        <v>HVO</v>
      </c>
      <c r="B625" s="82"/>
      <c r="C625" s="82" t="str">
        <f>'Fuel adder inputs and calcs'!E622&amp;'Fuel adder inputs and calcs'!F622</f>
        <v>2017Q3</v>
      </c>
      <c r="D625" s="82" t="str">
        <f>B625&amp;IF(B625="",""," ")&amp;INDEX('Fixed inputs'!$D$93:$D$97,MATCH(A625,rngFuels,0))</f>
        <v>HVO</v>
      </c>
      <c r="E625" s="59"/>
      <c r="G625" s="86" t="str">
        <f t="shared" si="66"/>
        <v>HVO</v>
      </c>
      <c r="H625" s="86" t="s">
        <v>22</v>
      </c>
      <c r="I625" s="87">
        <f ca="1">INDEX(rngFuelPricesDeterministic,MATCH($C625,'Commodity inputs and calcs'!$N$33:$N$100,0),MATCH($A625,'Commodity inputs and calcs'!$O$32:$S$32,0))+'Fuel adder inputs and calcs'!Q622</f>
        <v>18.664747149064002</v>
      </c>
      <c r="J625" s="87"/>
      <c r="K625" s="86" t="s">
        <v>23</v>
      </c>
      <c r="L625" s="88">
        <v>1</v>
      </c>
      <c r="M625" s="137">
        <f>INDEX('Fixed inputs'!$G$8:$G$75,MATCH(C625,'Fixed inputs'!$D$8:$D$75,0))</f>
        <v>42917</v>
      </c>
      <c r="N625" s="137"/>
      <c r="O625" s="86" t="s">
        <v>24</v>
      </c>
      <c r="P625" s="86" t="s">
        <v>113</v>
      </c>
      <c r="Q625" s="86"/>
      <c r="R625" s="89" t="str">
        <f t="shared" si="67"/>
        <v>2024 Validation</v>
      </c>
    </row>
    <row r="626" spans="1:18" x14ac:dyDescent="0.6">
      <c r="A626" s="82" t="str">
        <f>'Fuel adder inputs and calcs'!C623</f>
        <v>HVO</v>
      </c>
      <c r="B626" s="82"/>
      <c r="C626" s="82" t="str">
        <f>'Fuel adder inputs and calcs'!E623&amp;'Fuel adder inputs and calcs'!F623</f>
        <v>2017Q4</v>
      </c>
      <c r="D626" s="82" t="str">
        <f>B626&amp;IF(B626="",""," ")&amp;INDEX('Fixed inputs'!$D$93:$D$97,MATCH(A626,rngFuels,0))</f>
        <v>HVO</v>
      </c>
      <c r="E626" s="59"/>
      <c r="G626" s="86" t="str">
        <f t="shared" si="66"/>
        <v>HVO</v>
      </c>
      <c r="H626" s="86" t="s">
        <v>22</v>
      </c>
      <c r="I626" s="87">
        <f ca="1">INDEX(rngFuelPricesDeterministic,MATCH($C626,'Commodity inputs and calcs'!$N$33:$N$100,0),MATCH($A626,'Commodity inputs and calcs'!$O$32:$S$32,0))+'Fuel adder inputs and calcs'!Q623</f>
        <v>18.664747149064002</v>
      </c>
      <c r="J626" s="87"/>
      <c r="K626" s="86" t="s">
        <v>23</v>
      </c>
      <c r="L626" s="88">
        <v>1</v>
      </c>
      <c r="M626" s="137">
        <f>INDEX('Fixed inputs'!$G$8:$G$75,MATCH(C626,'Fixed inputs'!$D$8:$D$75,0))</f>
        <v>43009</v>
      </c>
      <c r="N626" s="137"/>
      <c r="O626" s="86" t="s">
        <v>24</v>
      </c>
      <c r="P626" s="86" t="s">
        <v>113</v>
      </c>
      <c r="Q626" s="86"/>
      <c r="R626" s="89" t="str">
        <f t="shared" si="67"/>
        <v>2024 Validation</v>
      </c>
    </row>
    <row r="627" spans="1:18" x14ac:dyDescent="0.6">
      <c r="A627" s="82" t="str">
        <f>'Fuel adder inputs and calcs'!C624</f>
        <v>HVO</v>
      </c>
      <c r="B627" s="82"/>
      <c r="C627" s="82" t="str">
        <f>'Fuel adder inputs and calcs'!E624&amp;'Fuel adder inputs and calcs'!F624</f>
        <v>2018Q1</v>
      </c>
      <c r="D627" s="82" t="str">
        <f>B627&amp;IF(B627="",""," ")&amp;INDEX('Fixed inputs'!$D$93:$D$97,MATCH(A627,rngFuels,0))</f>
        <v>HVO</v>
      </c>
      <c r="E627" s="59"/>
      <c r="G627" s="86" t="str">
        <f t="shared" si="66"/>
        <v>HVO</v>
      </c>
      <c r="H627" s="86" t="s">
        <v>22</v>
      </c>
      <c r="I627" s="87">
        <f ca="1">INDEX(rngFuelPricesDeterministic,MATCH($C627,'Commodity inputs and calcs'!$N$33:$N$100,0),MATCH($A627,'Commodity inputs and calcs'!$O$32:$S$32,0))+'Fuel adder inputs and calcs'!Q624</f>
        <v>18.664747149064002</v>
      </c>
      <c r="J627" s="87"/>
      <c r="K627" s="86" t="s">
        <v>23</v>
      </c>
      <c r="L627" s="88">
        <v>1</v>
      </c>
      <c r="M627" s="137">
        <f>INDEX('Fixed inputs'!$G$8:$G$75,MATCH(C627,'Fixed inputs'!$D$8:$D$75,0))</f>
        <v>43101</v>
      </c>
      <c r="N627" s="137"/>
      <c r="O627" s="86" t="s">
        <v>24</v>
      </c>
      <c r="P627" s="86" t="s">
        <v>113</v>
      </c>
      <c r="Q627" s="86"/>
      <c r="R627" s="89" t="str">
        <f t="shared" si="67"/>
        <v>2024 Validation</v>
      </c>
    </row>
    <row r="628" spans="1:18" x14ac:dyDescent="0.6">
      <c r="A628" s="82" t="str">
        <f>'Fuel adder inputs and calcs'!C625</f>
        <v>HVO</v>
      </c>
      <c r="B628" s="82"/>
      <c r="C628" s="82" t="str">
        <f>'Fuel adder inputs and calcs'!E625&amp;'Fuel adder inputs and calcs'!F625</f>
        <v>2018Q2</v>
      </c>
      <c r="D628" s="82" t="str">
        <f>B628&amp;IF(B628="",""," ")&amp;INDEX('Fixed inputs'!$D$93:$D$97,MATCH(A628,rngFuels,0))</f>
        <v>HVO</v>
      </c>
      <c r="E628" s="59"/>
      <c r="G628" s="86" t="str">
        <f t="shared" si="66"/>
        <v>HVO</v>
      </c>
      <c r="H628" s="86" t="s">
        <v>22</v>
      </c>
      <c r="I628" s="87">
        <f ca="1">INDEX(rngFuelPricesDeterministic,MATCH($C628,'Commodity inputs and calcs'!$N$33:$N$100,0),MATCH($A628,'Commodity inputs and calcs'!$O$32:$S$32,0))+'Fuel adder inputs and calcs'!Q625</f>
        <v>18.664747149064002</v>
      </c>
      <c r="J628" s="87"/>
      <c r="K628" s="86" t="s">
        <v>23</v>
      </c>
      <c r="L628" s="88">
        <v>1</v>
      </c>
      <c r="M628" s="137">
        <f>INDEX('Fixed inputs'!$G$8:$G$75,MATCH(C628,'Fixed inputs'!$D$8:$D$75,0))</f>
        <v>43191</v>
      </c>
      <c r="N628" s="137"/>
      <c r="O628" s="86" t="s">
        <v>24</v>
      </c>
      <c r="P628" s="86" t="s">
        <v>113</v>
      </c>
      <c r="Q628" s="86"/>
      <c r="R628" s="89" t="str">
        <f t="shared" si="67"/>
        <v>2024 Validation</v>
      </c>
    </row>
    <row r="629" spans="1:18" x14ac:dyDescent="0.6">
      <c r="A629" s="82" t="str">
        <f>'Fuel adder inputs and calcs'!C626</f>
        <v>HVO</v>
      </c>
      <c r="B629" s="82"/>
      <c r="C629" s="82" t="str">
        <f>'Fuel adder inputs and calcs'!E626&amp;'Fuel adder inputs and calcs'!F626</f>
        <v>2018Q3</v>
      </c>
      <c r="D629" s="82" t="str">
        <f>B629&amp;IF(B629="",""," ")&amp;INDEX('Fixed inputs'!$D$93:$D$97,MATCH(A629,rngFuels,0))</f>
        <v>HVO</v>
      </c>
      <c r="E629" s="59"/>
      <c r="G629" s="86" t="str">
        <f t="shared" si="66"/>
        <v>HVO</v>
      </c>
      <c r="H629" s="86" t="s">
        <v>22</v>
      </c>
      <c r="I629" s="87">
        <f ca="1">INDEX(rngFuelPricesDeterministic,MATCH($C629,'Commodity inputs and calcs'!$N$33:$N$100,0),MATCH($A629,'Commodity inputs and calcs'!$O$32:$S$32,0))+'Fuel adder inputs and calcs'!Q626</f>
        <v>18.664747149064002</v>
      </c>
      <c r="J629" s="87"/>
      <c r="K629" s="86" t="s">
        <v>23</v>
      </c>
      <c r="L629" s="88">
        <v>1</v>
      </c>
      <c r="M629" s="137">
        <f>INDEX('Fixed inputs'!$G$8:$G$75,MATCH(C629,'Fixed inputs'!$D$8:$D$75,0))</f>
        <v>43282</v>
      </c>
      <c r="N629" s="137"/>
      <c r="O629" s="86" t="s">
        <v>24</v>
      </c>
      <c r="P629" s="86" t="s">
        <v>113</v>
      </c>
      <c r="Q629" s="86"/>
      <c r="R629" s="89" t="str">
        <f t="shared" si="67"/>
        <v>2024 Validation</v>
      </c>
    </row>
    <row r="630" spans="1:18" x14ac:dyDescent="0.6">
      <c r="A630" s="82" t="str">
        <f>'Fuel adder inputs and calcs'!C627</f>
        <v>HVO</v>
      </c>
      <c r="B630" s="82"/>
      <c r="C630" s="82" t="str">
        <f>'Fuel adder inputs and calcs'!E627&amp;'Fuel adder inputs and calcs'!F627</f>
        <v>2018Q4</v>
      </c>
      <c r="D630" s="82" t="str">
        <f>B630&amp;IF(B630="",""," ")&amp;INDEX('Fixed inputs'!$D$93:$D$97,MATCH(A630,rngFuels,0))</f>
        <v>HVO</v>
      </c>
      <c r="E630" s="59"/>
      <c r="G630" s="86" t="str">
        <f t="shared" si="66"/>
        <v>HVO</v>
      </c>
      <c r="H630" s="86" t="s">
        <v>22</v>
      </c>
      <c r="I630" s="87">
        <f ca="1">INDEX(rngFuelPricesDeterministic,MATCH($C630,'Commodity inputs and calcs'!$N$33:$N$100,0),MATCH($A630,'Commodity inputs and calcs'!$O$32:$S$32,0))+'Fuel adder inputs and calcs'!Q627</f>
        <v>18.664747149064002</v>
      </c>
      <c r="J630" s="87"/>
      <c r="K630" s="86" t="s">
        <v>23</v>
      </c>
      <c r="L630" s="88">
        <v>1</v>
      </c>
      <c r="M630" s="137">
        <f>INDEX('Fixed inputs'!$G$8:$G$75,MATCH(C630,'Fixed inputs'!$D$8:$D$75,0))</f>
        <v>43374</v>
      </c>
      <c r="N630" s="137"/>
      <c r="O630" s="86" t="s">
        <v>24</v>
      </c>
      <c r="P630" s="86" t="s">
        <v>113</v>
      </c>
      <c r="Q630" s="86"/>
      <c r="R630" s="89" t="str">
        <f t="shared" si="67"/>
        <v>2024 Validation</v>
      </c>
    </row>
    <row r="631" spans="1:18" x14ac:dyDescent="0.6">
      <c r="A631" s="82" t="str">
        <f>'Fuel adder inputs and calcs'!C628</f>
        <v>HVO</v>
      </c>
      <c r="B631" s="82"/>
      <c r="C631" s="82" t="str">
        <f>'Fuel adder inputs and calcs'!E628&amp;'Fuel adder inputs and calcs'!F628</f>
        <v>2019Q1</v>
      </c>
      <c r="D631" s="82" t="str">
        <f>B631&amp;IF(B631="",""," ")&amp;INDEX('Fixed inputs'!$D$93:$D$97,MATCH(A631,rngFuels,0))</f>
        <v>HVO</v>
      </c>
      <c r="E631" s="59"/>
      <c r="G631" s="86" t="str">
        <f t="shared" si="66"/>
        <v>HVO</v>
      </c>
      <c r="H631" s="86" t="s">
        <v>22</v>
      </c>
      <c r="I631" s="87">
        <f ca="1">INDEX(rngFuelPricesDeterministic,MATCH($C631,'Commodity inputs and calcs'!$N$33:$N$100,0),MATCH($A631,'Commodity inputs and calcs'!$O$32:$S$32,0))+'Fuel adder inputs and calcs'!Q628</f>
        <v>18.664747149064002</v>
      </c>
      <c r="J631" s="87"/>
      <c r="K631" s="86" t="s">
        <v>23</v>
      </c>
      <c r="L631" s="88">
        <v>1</v>
      </c>
      <c r="M631" s="137">
        <f>INDEX('Fixed inputs'!$G$8:$G$75,MATCH(C631,'Fixed inputs'!$D$8:$D$75,0))</f>
        <v>43466</v>
      </c>
      <c r="N631" s="137"/>
      <c r="O631" s="86" t="s">
        <v>24</v>
      </c>
      <c r="P631" s="86" t="s">
        <v>113</v>
      </c>
      <c r="Q631" s="86"/>
      <c r="R631" s="89" t="str">
        <f t="shared" si="67"/>
        <v>2024 Validation</v>
      </c>
    </row>
    <row r="632" spans="1:18" x14ac:dyDescent="0.6">
      <c r="A632" s="82" t="str">
        <f>'Fuel adder inputs and calcs'!C629</f>
        <v>HVO</v>
      </c>
      <c r="B632" s="82"/>
      <c r="C632" s="82" t="str">
        <f>'Fuel adder inputs and calcs'!E629&amp;'Fuel adder inputs and calcs'!F629</f>
        <v>2019Q2</v>
      </c>
      <c r="D632" s="82" t="str">
        <f>B632&amp;IF(B632="",""," ")&amp;INDEX('Fixed inputs'!$D$93:$D$97,MATCH(A632,rngFuels,0))</f>
        <v>HVO</v>
      </c>
      <c r="E632" s="59"/>
      <c r="G632" s="86" t="str">
        <f t="shared" si="66"/>
        <v>HVO</v>
      </c>
      <c r="H632" s="86" t="s">
        <v>22</v>
      </c>
      <c r="I632" s="87">
        <f ca="1">INDEX(rngFuelPricesDeterministic,MATCH($C632,'Commodity inputs and calcs'!$N$33:$N$100,0),MATCH($A632,'Commodity inputs and calcs'!$O$32:$S$32,0))+'Fuel adder inputs and calcs'!Q629</f>
        <v>18.664747149064002</v>
      </c>
      <c r="J632" s="87"/>
      <c r="K632" s="86" t="s">
        <v>23</v>
      </c>
      <c r="L632" s="88">
        <v>1</v>
      </c>
      <c r="M632" s="137">
        <f>INDEX('Fixed inputs'!$G$8:$G$75,MATCH(C632,'Fixed inputs'!$D$8:$D$75,0))</f>
        <v>43556</v>
      </c>
      <c r="N632" s="137"/>
      <c r="O632" s="86" t="s">
        <v>24</v>
      </c>
      <c r="P632" s="86" t="s">
        <v>113</v>
      </c>
      <c r="Q632" s="86"/>
      <c r="R632" s="89" t="str">
        <f t="shared" si="67"/>
        <v>2024 Validation</v>
      </c>
    </row>
    <row r="633" spans="1:18" x14ac:dyDescent="0.6">
      <c r="A633" s="82" t="str">
        <f>'Fuel adder inputs and calcs'!C630</f>
        <v>HVO</v>
      </c>
      <c r="B633" s="82"/>
      <c r="C633" s="82" t="str">
        <f>'Fuel adder inputs and calcs'!E630&amp;'Fuel adder inputs and calcs'!F630</f>
        <v>2019Q3</v>
      </c>
      <c r="D633" s="82" t="str">
        <f>B633&amp;IF(B633="",""," ")&amp;INDEX('Fixed inputs'!$D$93:$D$97,MATCH(A633,rngFuels,0))</f>
        <v>HVO</v>
      </c>
      <c r="E633" s="59"/>
      <c r="G633" s="86" t="str">
        <f t="shared" si="66"/>
        <v>HVO</v>
      </c>
      <c r="H633" s="86" t="s">
        <v>22</v>
      </c>
      <c r="I633" s="87">
        <f ca="1">INDEX(rngFuelPricesDeterministic,MATCH($C633,'Commodity inputs and calcs'!$N$33:$N$100,0),MATCH($A633,'Commodity inputs and calcs'!$O$32:$S$32,0))+'Fuel adder inputs and calcs'!Q630</f>
        <v>18.664747149064002</v>
      </c>
      <c r="J633" s="87"/>
      <c r="K633" s="86" t="s">
        <v>23</v>
      </c>
      <c r="L633" s="88">
        <v>1</v>
      </c>
      <c r="M633" s="137">
        <f>INDEX('Fixed inputs'!$G$8:$G$75,MATCH(C633,'Fixed inputs'!$D$8:$D$75,0))</f>
        <v>43647</v>
      </c>
      <c r="N633" s="137"/>
      <c r="O633" s="86" t="s">
        <v>24</v>
      </c>
      <c r="P633" s="86" t="s">
        <v>113</v>
      </c>
      <c r="Q633" s="86"/>
      <c r="R633" s="89" t="str">
        <f t="shared" si="67"/>
        <v>2024 Validation</v>
      </c>
    </row>
    <row r="634" spans="1:18" x14ac:dyDescent="0.6">
      <c r="A634" s="82" t="str">
        <f>'Fuel adder inputs and calcs'!C631</f>
        <v>HVO</v>
      </c>
      <c r="B634" s="82"/>
      <c r="C634" s="82" t="str">
        <f>'Fuel adder inputs and calcs'!E631&amp;'Fuel adder inputs and calcs'!F631</f>
        <v>2019Q4</v>
      </c>
      <c r="D634" s="82" t="str">
        <f>B634&amp;IF(B634="",""," ")&amp;INDEX('Fixed inputs'!$D$93:$D$97,MATCH(A634,rngFuels,0))</f>
        <v>HVO</v>
      </c>
      <c r="E634" s="59"/>
      <c r="G634" s="86" t="str">
        <f t="shared" si="66"/>
        <v>HVO</v>
      </c>
      <c r="H634" s="86" t="s">
        <v>22</v>
      </c>
      <c r="I634" s="87">
        <f ca="1">INDEX(rngFuelPricesDeterministic,MATCH($C634,'Commodity inputs and calcs'!$N$33:$N$100,0),MATCH($A634,'Commodity inputs and calcs'!$O$32:$S$32,0))+'Fuel adder inputs and calcs'!Q631</f>
        <v>18.664747149064002</v>
      </c>
      <c r="J634" s="87"/>
      <c r="K634" s="86" t="s">
        <v>23</v>
      </c>
      <c r="L634" s="88">
        <v>1</v>
      </c>
      <c r="M634" s="137">
        <f>INDEX('Fixed inputs'!$G$8:$G$75,MATCH(C634,'Fixed inputs'!$D$8:$D$75,0))</f>
        <v>43739</v>
      </c>
      <c r="N634" s="137"/>
      <c r="O634" s="86" t="s">
        <v>24</v>
      </c>
      <c r="P634" s="86" t="s">
        <v>113</v>
      </c>
      <c r="Q634" s="86"/>
      <c r="R634" s="89" t="str">
        <f t="shared" si="67"/>
        <v>2024 Validation</v>
      </c>
    </row>
    <row r="635" spans="1:18" x14ac:dyDescent="0.6">
      <c r="A635" s="82" t="str">
        <f>'Fuel adder inputs and calcs'!C632</f>
        <v>HVO</v>
      </c>
      <c r="B635" s="82"/>
      <c r="C635" s="82" t="str">
        <f>'Fuel adder inputs and calcs'!E632&amp;'Fuel adder inputs and calcs'!F632</f>
        <v>2020Q1</v>
      </c>
      <c r="D635" s="82" t="str">
        <f>B635&amp;IF(B635="",""," ")&amp;INDEX('Fixed inputs'!$D$93:$D$97,MATCH(A635,rngFuels,0))</f>
        <v>HVO</v>
      </c>
      <c r="E635" s="59"/>
      <c r="G635" s="86" t="str">
        <f t="shared" si="66"/>
        <v>HVO</v>
      </c>
      <c r="H635" s="86" t="s">
        <v>22</v>
      </c>
      <c r="I635" s="87">
        <f ca="1">INDEX(rngFuelPricesDeterministic,MATCH($C635,'Commodity inputs and calcs'!$N$33:$N$100,0),MATCH($A635,'Commodity inputs and calcs'!$O$32:$S$32,0))+'Fuel adder inputs and calcs'!Q632</f>
        <v>18.664747149064002</v>
      </c>
      <c r="J635" s="87"/>
      <c r="K635" s="86" t="s">
        <v>23</v>
      </c>
      <c r="L635" s="88">
        <v>1</v>
      </c>
      <c r="M635" s="137">
        <f>INDEX('Fixed inputs'!$G$8:$G$75,MATCH(C635,'Fixed inputs'!$D$8:$D$75,0))</f>
        <v>43831</v>
      </c>
      <c r="N635" s="137"/>
      <c r="O635" s="86" t="s">
        <v>24</v>
      </c>
      <c r="P635" s="86" t="s">
        <v>113</v>
      </c>
      <c r="Q635" s="86"/>
      <c r="R635" s="89" t="str">
        <f t="shared" si="67"/>
        <v>2024 Validation</v>
      </c>
    </row>
    <row r="636" spans="1:18" x14ac:dyDescent="0.6">
      <c r="A636" s="82" t="str">
        <f>'Fuel adder inputs and calcs'!C633</f>
        <v>HVO</v>
      </c>
      <c r="B636" s="82"/>
      <c r="C636" s="82" t="str">
        <f>'Fuel adder inputs and calcs'!E633&amp;'Fuel adder inputs and calcs'!F633</f>
        <v>2020Q2</v>
      </c>
      <c r="D636" s="82" t="str">
        <f>B636&amp;IF(B636="",""," ")&amp;INDEX('Fixed inputs'!$D$93:$D$97,MATCH(A636,rngFuels,0))</f>
        <v>HVO</v>
      </c>
      <c r="E636" s="59"/>
      <c r="G636" s="86" t="str">
        <f t="shared" si="66"/>
        <v>HVO</v>
      </c>
      <c r="H636" s="86" t="s">
        <v>22</v>
      </c>
      <c r="I636" s="87">
        <f ca="1">INDEX(rngFuelPricesDeterministic,MATCH($C636,'Commodity inputs and calcs'!$N$33:$N$100,0),MATCH($A636,'Commodity inputs and calcs'!$O$32:$S$32,0))+'Fuel adder inputs and calcs'!Q633</f>
        <v>18.664747149064002</v>
      </c>
      <c r="J636" s="87"/>
      <c r="K636" s="86" t="s">
        <v>23</v>
      </c>
      <c r="L636" s="88">
        <v>1</v>
      </c>
      <c r="M636" s="137">
        <f>INDEX('Fixed inputs'!$G$8:$G$75,MATCH(C636,'Fixed inputs'!$D$8:$D$75,0))</f>
        <v>43922</v>
      </c>
      <c r="N636" s="137"/>
      <c r="O636" s="86" t="s">
        <v>24</v>
      </c>
      <c r="P636" s="86" t="s">
        <v>113</v>
      </c>
      <c r="Q636" s="86"/>
      <c r="R636" s="89" t="str">
        <f t="shared" si="67"/>
        <v>2024 Validation</v>
      </c>
    </row>
    <row r="637" spans="1:18" x14ac:dyDescent="0.6">
      <c r="A637" s="82" t="str">
        <f>'Fuel adder inputs and calcs'!C634</f>
        <v>HVO</v>
      </c>
      <c r="B637" s="82"/>
      <c r="C637" s="82" t="str">
        <f>'Fuel adder inputs and calcs'!E634&amp;'Fuel adder inputs and calcs'!F634</f>
        <v>2020Q3</v>
      </c>
      <c r="D637" s="82" t="str">
        <f>B637&amp;IF(B637="",""," ")&amp;INDEX('Fixed inputs'!$D$93:$D$97,MATCH(A637,rngFuels,0))</f>
        <v>HVO</v>
      </c>
      <c r="E637" s="59"/>
      <c r="G637" s="86" t="str">
        <f t="shared" si="66"/>
        <v>HVO</v>
      </c>
      <c r="H637" s="86" t="s">
        <v>22</v>
      </c>
      <c r="I637" s="87">
        <f ca="1">INDEX(rngFuelPricesDeterministic,MATCH($C637,'Commodity inputs and calcs'!$N$33:$N$100,0),MATCH($A637,'Commodity inputs and calcs'!$O$32:$S$32,0))+'Fuel adder inputs and calcs'!Q634</f>
        <v>18.664747149064002</v>
      </c>
      <c r="J637" s="87"/>
      <c r="K637" s="86" t="s">
        <v>23</v>
      </c>
      <c r="L637" s="88">
        <v>1</v>
      </c>
      <c r="M637" s="137">
        <f>INDEX('Fixed inputs'!$G$8:$G$75,MATCH(C637,'Fixed inputs'!$D$8:$D$75,0))</f>
        <v>44013</v>
      </c>
      <c r="N637" s="137"/>
      <c r="O637" s="86" t="s">
        <v>24</v>
      </c>
      <c r="P637" s="86" t="s">
        <v>113</v>
      </c>
      <c r="Q637" s="86"/>
      <c r="R637" s="89" t="str">
        <f t="shared" si="67"/>
        <v>2024 Validation</v>
      </c>
    </row>
    <row r="638" spans="1:18" x14ac:dyDescent="0.6">
      <c r="A638" s="82" t="str">
        <f>'Fuel adder inputs and calcs'!C635</f>
        <v>HVO</v>
      </c>
      <c r="B638" s="82"/>
      <c r="C638" s="82" t="str">
        <f>'Fuel adder inputs and calcs'!E635&amp;'Fuel adder inputs and calcs'!F635</f>
        <v>2020Q4</v>
      </c>
      <c r="D638" s="82" t="str">
        <f>B638&amp;IF(B638="",""," ")&amp;INDEX('Fixed inputs'!$D$93:$D$97,MATCH(A638,rngFuels,0))</f>
        <v>HVO</v>
      </c>
      <c r="E638" s="59"/>
      <c r="G638" s="86" t="str">
        <f t="shared" si="66"/>
        <v>HVO</v>
      </c>
      <c r="H638" s="86" t="s">
        <v>22</v>
      </c>
      <c r="I638" s="87">
        <f ca="1">INDEX(rngFuelPricesDeterministic,MATCH($C638,'Commodity inputs and calcs'!$N$33:$N$100,0),MATCH($A638,'Commodity inputs and calcs'!$O$32:$S$32,0))+'Fuel adder inputs and calcs'!Q635</f>
        <v>18.664747149064002</v>
      </c>
      <c r="J638" s="87"/>
      <c r="K638" s="86" t="s">
        <v>23</v>
      </c>
      <c r="L638" s="88">
        <v>1</v>
      </c>
      <c r="M638" s="137">
        <f>INDEX('Fixed inputs'!$G$8:$G$75,MATCH(C638,'Fixed inputs'!$D$8:$D$75,0))</f>
        <v>44105</v>
      </c>
      <c r="N638" s="137"/>
      <c r="O638" s="86" t="s">
        <v>24</v>
      </c>
      <c r="P638" s="86" t="s">
        <v>113</v>
      </c>
      <c r="Q638" s="86"/>
      <c r="R638" s="89" t="str">
        <f t="shared" si="67"/>
        <v>2024 Validation</v>
      </c>
    </row>
    <row r="639" spans="1:18" x14ac:dyDescent="0.6">
      <c r="A639" s="82" t="str">
        <f>'Fuel adder inputs and calcs'!C636</f>
        <v>HVO</v>
      </c>
      <c r="B639" s="82"/>
      <c r="C639" s="82" t="str">
        <f>'Fuel adder inputs and calcs'!E636&amp;'Fuel adder inputs and calcs'!F636</f>
        <v>2021Q1</v>
      </c>
      <c r="D639" s="82" t="str">
        <f>B639&amp;IF(B639="",""," ")&amp;INDEX('Fixed inputs'!$D$93:$D$97,MATCH(A639,rngFuels,0))</f>
        <v>HVO</v>
      </c>
      <c r="E639" s="59"/>
      <c r="G639" s="86" t="str">
        <f t="shared" si="66"/>
        <v>HVO</v>
      </c>
      <c r="H639" s="86" t="s">
        <v>22</v>
      </c>
      <c r="I639" s="87">
        <f ca="1">INDEX(rngFuelPricesDeterministic,MATCH($C639,'Commodity inputs and calcs'!$N$33:$N$100,0),MATCH($A639,'Commodity inputs and calcs'!$O$32:$S$32,0))+'Fuel adder inputs and calcs'!Q636</f>
        <v>18.664747149064002</v>
      </c>
      <c r="J639" s="87"/>
      <c r="K639" s="86" t="s">
        <v>23</v>
      </c>
      <c r="L639" s="88">
        <v>1</v>
      </c>
      <c r="M639" s="137">
        <f>INDEX('Fixed inputs'!$G$8:$G$75,MATCH(C639,'Fixed inputs'!$D$8:$D$75,0))</f>
        <v>44197</v>
      </c>
      <c r="N639" s="137"/>
      <c r="O639" s="86" t="s">
        <v>24</v>
      </c>
      <c r="P639" s="86" t="s">
        <v>113</v>
      </c>
      <c r="Q639" s="86"/>
      <c r="R639" s="89" t="str">
        <f t="shared" si="67"/>
        <v>2024 Validation</v>
      </c>
    </row>
    <row r="640" spans="1:18" x14ac:dyDescent="0.6">
      <c r="A640" s="82" t="str">
        <f>'Fuel adder inputs and calcs'!C637</f>
        <v>HVO</v>
      </c>
      <c r="B640" s="82"/>
      <c r="C640" s="82" t="str">
        <f>'Fuel adder inputs and calcs'!E637&amp;'Fuel adder inputs and calcs'!F637</f>
        <v>2021Q2</v>
      </c>
      <c r="D640" s="82" t="str">
        <f>B640&amp;IF(B640="",""," ")&amp;INDEX('Fixed inputs'!$D$93:$D$97,MATCH(A640,rngFuels,0))</f>
        <v>HVO</v>
      </c>
      <c r="E640" s="59"/>
      <c r="G640" s="86" t="str">
        <f t="shared" si="66"/>
        <v>HVO</v>
      </c>
      <c r="H640" s="86" t="s">
        <v>22</v>
      </c>
      <c r="I640" s="87">
        <f ca="1">INDEX(rngFuelPricesDeterministic,MATCH($C640,'Commodity inputs and calcs'!$N$33:$N$100,0),MATCH($A640,'Commodity inputs and calcs'!$O$32:$S$32,0))+'Fuel adder inputs and calcs'!Q637</f>
        <v>18.664747149064002</v>
      </c>
      <c r="J640" s="87"/>
      <c r="K640" s="86" t="s">
        <v>23</v>
      </c>
      <c r="L640" s="88">
        <v>1</v>
      </c>
      <c r="M640" s="137">
        <f>INDEX('Fixed inputs'!$G$8:$G$75,MATCH(C640,'Fixed inputs'!$D$8:$D$75,0))</f>
        <v>44287</v>
      </c>
      <c r="N640" s="137"/>
      <c r="O640" s="86" t="s">
        <v>24</v>
      </c>
      <c r="P640" s="86" t="s">
        <v>113</v>
      </c>
      <c r="Q640" s="86"/>
      <c r="R640" s="89" t="str">
        <f t="shared" si="67"/>
        <v>2024 Validation</v>
      </c>
    </row>
    <row r="641" spans="1:18" x14ac:dyDescent="0.6">
      <c r="A641" s="82" t="str">
        <f>'Fuel adder inputs and calcs'!C638</f>
        <v>HVO</v>
      </c>
      <c r="B641" s="82"/>
      <c r="C641" s="82" t="str">
        <f>'Fuel adder inputs and calcs'!E638&amp;'Fuel adder inputs and calcs'!F638</f>
        <v>2021Q3</v>
      </c>
      <c r="D641" s="82" t="str">
        <f>B641&amp;IF(B641="",""," ")&amp;INDEX('Fixed inputs'!$D$93:$D$97,MATCH(A641,rngFuels,0))</f>
        <v>HVO</v>
      </c>
      <c r="E641" s="59"/>
      <c r="G641" s="86" t="str">
        <f t="shared" si="66"/>
        <v>HVO</v>
      </c>
      <c r="H641" s="86" t="s">
        <v>22</v>
      </c>
      <c r="I641" s="87">
        <f ca="1">INDEX(rngFuelPricesDeterministic,MATCH($C641,'Commodity inputs and calcs'!$N$33:$N$100,0),MATCH($A641,'Commodity inputs and calcs'!$O$32:$S$32,0))+'Fuel adder inputs and calcs'!Q638</f>
        <v>18.664747149064002</v>
      </c>
      <c r="J641" s="87"/>
      <c r="K641" s="86" t="s">
        <v>23</v>
      </c>
      <c r="L641" s="88">
        <v>1</v>
      </c>
      <c r="M641" s="137">
        <f>INDEX('Fixed inputs'!$G$8:$G$75,MATCH(C641,'Fixed inputs'!$D$8:$D$75,0))</f>
        <v>44378</v>
      </c>
      <c r="N641" s="137"/>
      <c r="O641" s="86" t="s">
        <v>24</v>
      </c>
      <c r="P641" s="86" t="s">
        <v>113</v>
      </c>
      <c r="Q641" s="86"/>
      <c r="R641" s="89" t="str">
        <f t="shared" si="67"/>
        <v>2024 Validation</v>
      </c>
    </row>
    <row r="642" spans="1:18" x14ac:dyDescent="0.6">
      <c r="A642" s="82" t="str">
        <f>'Fuel adder inputs and calcs'!C639</f>
        <v>HVO</v>
      </c>
      <c r="B642" s="82"/>
      <c r="C642" s="82" t="str">
        <f>'Fuel adder inputs and calcs'!E639&amp;'Fuel adder inputs and calcs'!F639</f>
        <v>2021Q4</v>
      </c>
      <c r="D642" s="82" t="str">
        <f>B642&amp;IF(B642="",""," ")&amp;INDEX('Fixed inputs'!$D$93:$D$97,MATCH(A642,rngFuels,0))</f>
        <v>HVO</v>
      </c>
      <c r="E642" s="59"/>
      <c r="G642" s="86" t="str">
        <f t="shared" si="66"/>
        <v>HVO</v>
      </c>
      <c r="H642" s="86" t="s">
        <v>22</v>
      </c>
      <c r="I642" s="87">
        <f ca="1">INDEX(rngFuelPricesDeterministic,MATCH($C642,'Commodity inputs and calcs'!$N$33:$N$100,0),MATCH($A642,'Commodity inputs and calcs'!$O$32:$S$32,0))+'Fuel adder inputs and calcs'!Q639</f>
        <v>18.664747149064002</v>
      </c>
      <c r="J642" s="87"/>
      <c r="K642" s="86" t="s">
        <v>23</v>
      </c>
      <c r="L642" s="88">
        <v>1</v>
      </c>
      <c r="M642" s="137">
        <f>INDEX('Fixed inputs'!$G$8:$G$75,MATCH(C642,'Fixed inputs'!$D$8:$D$75,0))</f>
        <v>44470</v>
      </c>
      <c r="N642" s="137"/>
      <c r="O642" s="86" t="s">
        <v>24</v>
      </c>
      <c r="P642" s="86" t="s">
        <v>113</v>
      </c>
      <c r="Q642" s="86"/>
      <c r="R642" s="89" t="str">
        <f t="shared" si="67"/>
        <v>2024 Validation</v>
      </c>
    </row>
    <row r="643" spans="1:18" x14ac:dyDescent="0.6">
      <c r="A643" s="82" t="str">
        <f>'Fuel adder inputs and calcs'!C640</f>
        <v>HVO</v>
      </c>
      <c r="B643" s="82"/>
      <c r="C643" s="82" t="str">
        <f>'Fuel adder inputs and calcs'!E640&amp;'Fuel adder inputs and calcs'!F640</f>
        <v>2022Q1</v>
      </c>
      <c r="D643" s="82" t="str">
        <f>B643&amp;IF(B643="",""," ")&amp;INDEX('Fixed inputs'!$D$93:$D$97,MATCH(A643,rngFuels,0))</f>
        <v>HVO</v>
      </c>
      <c r="E643" s="59"/>
      <c r="G643" s="86" t="str">
        <f t="shared" si="66"/>
        <v>HVO</v>
      </c>
      <c r="H643" s="86" t="s">
        <v>22</v>
      </c>
      <c r="I643" s="87">
        <f ca="1">INDEX(rngFuelPricesDeterministic,MATCH($C643,'Commodity inputs and calcs'!$N$33:$N$100,0),MATCH($A643,'Commodity inputs and calcs'!$O$32:$S$32,0))+'Fuel adder inputs and calcs'!Q640</f>
        <v>18.664747149064002</v>
      </c>
      <c r="J643" s="87"/>
      <c r="K643" s="86" t="s">
        <v>23</v>
      </c>
      <c r="L643" s="88">
        <v>1</v>
      </c>
      <c r="M643" s="137">
        <f>INDEX('Fixed inputs'!$G$8:$G$75,MATCH(C643,'Fixed inputs'!$D$8:$D$75,0))</f>
        <v>44562</v>
      </c>
      <c r="N643" s="137"/>
      <c r="O643" s="86" t="s">
        <v>24</v>
      </c>
      <c r="P643" s="86" t="s">
        <v>113</v>
      </c>
      <c r="Q643" s="86"/>
      <c r="R643" s="89" t="str">
        <f t="shared" si="67"/>
        <v>2024 Validation</v>
      </c>
    </row>
    <row r="644" spans="1:18" x14ac:dyDescent="0.6">
      <c r="A644" s="82" t="str">
        <f>'Fuel adder inputs and calcs'!C641</f>
        <v>HVO</v>
      </c>
      <c r="B644" s="82"/>
      <c r="C644" s="82" t="str">
        <f>'Fuel adder inputs and calcs'!E641&amp;'Fuel adder inputs and calcs'!F641</f>
        <v>2022Q2</v>
      </c>
      <c r="D644" s="82" t="str">
        <f>B644&amp;IF(B644="",""," ")&amp;INDEX('Fixed inputs'!$D$93:$D$97,MATCH(A644,rngFuels,0))</f>
        <v>HVO</v>
      </c>
      <c r="E644" s="59"/>
      <c r="G644" s="86" t="str">
        <f t="shared" si="66"/>
        <v>HVO</v>
      </c>
      <c r="H644" s="86" t="s">
        <v>22</v>
      </c>
      <c r="I644" s="87">
        <f ca="1">INDEX(rngFuelPricesDeterministic,MATCH($C644,'Commodity inputs and calcs'!$N$33:$N$100,0),MATCH($A644,'Commodity inputs and calcs'!$O$32:$S$32,0))+'Fuel adder inputs and calcs'!Q641</f>
        <v>18.664747149064002</v>
      </c>
      <c r="J644" s="87"/>
      <c r="K644" s="86" t="s">
        <v>23</v>
      </c>
      <c r="L644" s="88">
        <v>1</v>
      </c>
      <c r="M644" s="137">
        <f>INDEX('Fixed inputs'!$G$8:$G$75,MATCH(C644,'Fixed inputs'!$D$8:$D$75,0))</f>
        <v>44652</v>
      </c>
      <c r="N644" s="137"/>
      <c r="O644" s="86" t="s">
        <v>24</v>
      </c>
      <c r="P644" s="86" t="s">
        <v>113</v>
      </c>
      <c r="Q644" s="86"/>
      <c r="R644" s="89" t="str">
        <f t="shared" si="67"/>
        <v>2024 Validation</v>
      </c>
    </row>
    <row r="645" spans="1:18" x14ac:dyDescent="0.6">
      <c r="A645" s="82" t="str">
        <f>'Fuel adder inputs and calcs'!C642</f>
        <v>HVO</v>
      </c>
      <c r="B645" s="82"/>
      <c r="C645" s="82" t="str">
        <f>'Fuel adder inputs and calcs'!E642&amp;'Fuel adder inputs and calcs'!F642</f>
        <v>2022Q3</v>
      </c>
      <c r="D645" s="82" t="str">
        <f>B645&amp;IF(B645="",""," ")&amp;INDEX('Fixed inputs'!$D$93:$D$97,MATCH(A645,rngFuels,0))</f>
        <v>HVO</v>
      </c>
      <c r="E645" s="59"/>
      <c r="G645" s="86" t="str">
        <f t="shared" si="66"/>
        <v>HVO</v>
      </c>
      <c r="H645" s="86" t="s">
        <v>22</v>
      </c>
      <c r="I645" s="87">
        <f ca="1">INDEX(rngFuelPricesDeterministic,MATCH($C645,'Commodity inputs and calcs'!$N$33:$N$100,0),MATCH($A645,'Commodity inputs and calcs'!$O$32:$S$32,0))+'Fuel adder inputs and calcs'!Q642</f>
        <v>18.664747149064002</v>
      </c>
      <c r="J645" s="87"/>
      <c r="K645" s="86" t="s">
        <v>23</v>
      </c>
      <c r="L645" s="88">
        <v>1</v>
      </c>
      <c r="M645" s="137">
        <f>INDEX('Fixed inputs'!$G$8:$G$75,MATCH(C645,'Fixed inputs'!$D$8:$D$75,0))</f>
        <v>44743</v>
      </c>
      <c r="N645" s="137"/>
      <c r="O645" s="86" t="s">
        <v>24</v>
      </c>
      <c r="P645" s="86" t="s">
        <v>113</v>
      </c>
      <c r="Q645" s="86"/>
      <c r="R645" s="89" t="str">
        <f t="shared" si="67"/>
        <v>2024 Validation</v>
      </c>
    </row>
    <row r="646" spans="1:18" x14ac:dyDescent="0.6">
      <c r="A646" s="82" t="str">
        <f>'Fuel adder inputs and calcs'!C643</f>
        <v>HVO</v>
      </c>
      <c r="B646" s="82"/>
      <c r="C646" s="82" t="str">
        <f>'Fuel adder inputs and calcs'!E643&amp;'Fuel adder inputs and calcs'!F643</f>
        <v>2022Q4</v>
      </c>
      <c r="D646" s="82" t="str">
        <f>B646&amp;IF(B646="",""," ")&amp;INDEX('Fixed inputs'!$D$93:$D$97,MATCH(A646,rngFuels,0))</f>
        <v>HVO</v>
      </c>
      <c r="E646" s="59"/>
      <c r="G646" s="86" t="str">
        <f t="shared" si="66"/>
        <v>HVO</v>
      </c>
      <c r="H646" s="86" t="s">
        <v>22</v>
      </c>
      <c r="I646" s="87">
        <f ca="1">INDEX(rngFuelPricesDeterministic,MATCH($C646,'Commodity inputs and calcs'!$N$33:$N$100,0),MATCH($A646,'Commodity inputs and calcs'!$O$32:$S$32,0))+'Fuel adder inputs and calcs'!Q643</f>
        <v>18.664747149064002</v>
      </c>
      <c r="J646" s="87"/>
      <c r="K646" s="86" t="s">
        <v>23</v>
      </c>
      <c r="L646" s="88">
        <v>1</v>
      </c>
      <c r="M646" s="137">
        <f>INDEX('Fixed inputs'!$G$8:$G$75,MATCH(C646,'Fixed inputs'!$D$8:$D$75,0))</f>
        <v>44835</v>
      </c>
      <c r="N646" s="137"/>
      <c r="O646" s="86" t="s">
        <v>24</v>
      </c>
      <c r="P646" s="86" t="s">
        <v>113</v>
      </c>
      <c r="Q646" s="86"/>
      <c r="R646" s="89" t="str">
        <f t="shared" si="67"/>
        <v>2024 Validation</v>
      </c>
    </row>
    <row r="647" spans="1:18" x14ac:dyDescent="0.6">
      <c r="A647" s="82" t="str">
        <f>'Fuel adder inputs and calcs'!C644</f>
        <v>HVO</v>
      </c>
      <c r="B647" s="82"/>
      <c r="C647" s="82" t="str">
        <f>'Fuel adder inputs and calcs'!E644&amp;'Fuel adder inputs and calcs'!F644</f>
        <v>2023Q1</v>
      </c>
      <c r="D647" s="82" t="str">
        <f>B647&amp;IF(B647="",""," ")&amp;INDEX('Fixed inputs'!$D$93:$D$97,MATCH(A647,rngFuels,0))</f>
        <v>HVO</v>
      </c>
      <c r="E647" s="59"/>
      <c r="G647" s="86" t="str">
        <f t="shared" si="66"/>
        <v>HVO</v>
      </c>
      <c r="H647" s="86" t="s">
        <v>22</v>
      </c>
      <c r="I647" s="87">
        <f ca="1">INDEX(rngFuelPricesDeterministic,MATCH($C647,'Commodity inputs and calcs'!$N$33:$N$100,0),MATCH($A647,'Commodity inputs and calcs'!$O$32:$S$32,0))+'Fuel adder inputs and calcs'!Q644</f>
        <v>18.664747149064002</v>
      </c>
      <c r="J647" s="87"/>
      <c r="K647" s="86" t="s">
        <v>23</v>
      </c>
      <c r="L647" s="88">
        <v>1</v>
      </c>
      <c r="M647" s="137">
        <f>INDEX('Fixed inputs'!$G$8:$G$75,MATCH(C647,'Fixed inputs'!$D$8:$D$75,0))</f>
        <v>44927</v>
      </c>
      <c r="N647" s="137"/>
      <c r="O647" s="86" t="s">
        <v>24</v>
      </c>
      <c r="P647" s="86" t="s">
        <v>113</v>
      </c>
      <c r="Q647" s="86"/>
      <c r="R647" s="89" t="str">
        <f t="shared" si="67"/>
        <v>2024 Validation</v>
      </c>
    </row>
    <row r="648" spans="1:18" x14ac:dyDescent="0.6">
      <c r="A648" s="82" t="str">
        <f>'Fuel adder inputs and calcs'!C645</f>
        <v>HVO</v>
      </c>
      <c r="B648" s="82"/>
      <c r="C648" s="82" t="str">
        <f>'Fuel adder inputs and calcs'!E645&amp;'Fuel adder inputs and calcs'!F645</f>
        <v>2023Q2</v>
      </c>
      <c r="D648" s="82" t="str">
        <f>B648&amp;IF(B648="",""," ")&amp;INDEX('Fixed inputs'!$D$93:$D$97,MATCH(A648,rngFuels,0))</f>
        <v>HVO</v>
      </c>
      <c r="E648" s="59"/>
      <c r="G648" s="86" t="str">
        <f t="shared" si="66"/>
        <v>HVO</v>
      </c>
      <c r="H648" s="86" t="s">
        <v>22</v>
      </c>
      <c r="I648" s="87">
        <f ca="1">INDEX(rngFuelPricesDeterministic,MATCH($C648,'Commodity inputs and calcs'!$N$33:$N$100,0),MATCH($A648,'Commodity inputs and calcs'!$O$32:$S$32,0))+'Fuel adder inputs and calcs'!Q645</f>
        <v>18.664747149064002</v>
      </c>
      <c r="J648" s="87"/>
      <c r="K648" s="86" t="s">
        <v>23</v>
      </c>
      <c r="L648" s="88">
        <v>1</v>
      </c>
      <c r="M648" s="137">
        <f>INDEX('Fixed inputs'!$G$8:$G$75,MATCH(C648,'Fixed inputs'!$D$8:$D$75,0))</f>
        <v>45017</v>
      </c>
      <c r="N648" s="137"/>
      <c r="O648" s="86" t="s">
        <v>24</v>
      </c>
      <c r="P648" s="86" t="s">
        <v>113</v>
      </c>
      <c r="Q648" s="86"/>
      <c r="R648" s="89" t="str">
        <f t="shared" si="67"/>
        <v>2024 Validation</v>
      </c>
    </row>
    <row r="649" spans="1:18" x14ac:dyDescent="0.6">
      <c r="A649" s="82" t="str">
        <f>'Fuel adder inputs and calcs'!C646</f>
        <v>HVO</v>
      </c>
      <c r="B649" s="82"/>
      <c r="C649" s="82" t="str">
        <f>'Fuel adder inputs and calcs'!E646&amp;'Fuel adder inputs and calcs'!F646</f>
        <v>2023Q3</v>
      </c>
      <c r="D649" s="82" t="str">
        <f>B649&amp;IF(B649="",""," ")&amp;INDEX('Fixed inputs'!$D$93:$D$97,MATCH(A649,rngFuels,0))</f>
        <v>HVO</v>
      </c>
      <c r="E649" s="59"/>
      <c r="G649" s="86" t="str">
        <f t="shared" si="66"/>
        <v>HVO</v>
      </c>
      <c r="H649" s="86" t="s">
        <v>22</v>
      </c>
      <c r="I649" s="87">
        <f ca="1">INDEX(rngFuelPricesDeterministic,MATCH($C649,'Commodity inputs and calcs'!$N$33:$N$100,0),MATCH($A649,'Commodity inputs and calcs'!$O$32:$S$32,0))+'Fuel adder inputs and calcs'!Q646</f>
        <v>18.664747149064002</v>
      </c>
      <c r="J649" s="87"/>
      <c r="K649" s="86" t="s">
        <v>23</v>
      </c>
      <c r="L649" s="88">
        <v>1</v>
      </c>
      <c r="M649" s="137">
        <f>INDEX('Fixed inputs'!$G$8:$G$75,MATCH(C649,'Fixed inputs'!$D$8:$D$75,0))</f>
        <v>45108</v>
      </c>
      <c r="N649" s="137"/>
      <c r="O649" s="86" t="s">
        <v>24</v>
      </c>
      <c r="P649" s="86" t="s">
        <v>113</v>
      </c>
      <c r="Q649" s="86"/>
      <c r="R649" s="89" t="str">
        <f t="shared" si="67"/>
        <v>2024 Validation</v>
      </c>
    </row>
    <row r="650" spans="1:18" x14ac:dyDescent="0.6">
      <c r="A650" s="82" t="str">
        <f>'Fuel adder inputs and calcs'!C647</f>
        <v>HVO</v>
      </c>
      <c r="B650" s="82"/>
      <c r="C650" s="82" t="str">
        <f>'Fuel adder inputs and calcs'!E647&amp;'Fuel adder inputs and calcs'!F647</f>
        <v>2023Q4</v>
      </c>
      <c r="D650" s="82" t="str">
        <f>B650&amp;IF(B650="",""," ")&amp;INDEX('Fixed inputs'!$D$93:$D$97,MATCH(A650,rngFuels,0))</f>
        <v>HVO</v>
      </c>
      <c r="E650" s="59"/>
      <c r="G650" s="86" t="str">
        <f t="shared" si="66"/>
        <v>HVO</v>
      </c>
      <c r="H650" s="86" t="s">
        <v>22</v>
      </c>
      <c r="I650" s="87">
        <f ca="1">INDEX(rngFuelPricesDeterministic,MATCH($C650,'Commodity inputs and calcs'!$N$33:$N$100,0),MATCH($A650,'Commodity inputs and calcs'!$O$32:$S$32,0))+'Fuel adder inputs and calcs'!Q647</f>
        <v>18.664747149064002</v>
      </c>
      <c r="J650" s="87"/>
      <c r="K650" s="86" t="s">
        <v>23</v>
      </c>
      <c r="L650" s="88">
        <v>1</v>
      </c>
      <c r="M650" s="137">
        <f>INDEX('Fixed inputs'!$G$8:$G$75,MATCH(C650,'Fixed inputs'!$D$8:$D$75,0))</f>
        <v>45200</v>
      </c>
      <c r="N650" s="137"/>
      <c r="O650" s="86" t="s">
        <v>24</v>
      </c>
      <c r="P650" s="86" t="s">
        <v>113</v>
      </c>
      <c r="Q650" s="86"/>
      <c r="R650" s="89" t="str">
        <f t="shared" si="67"/>
        <v>2024 Validation</v>
      </c>
    </row>
    <row r="651" spans="1:18" x14ac:dyDescent="0.6">
      <c r="A651" s="82" t="str">
        <f>'Fuel adder inputs and calcs'!C648</f>
        <v>HVO</v>
      </c>
      <c r="B651" s="82"/>
      <c r="C651" s="82" t="str">
        <f>'Fuel adder inputs and calcs'!E648&amp;'Fuel adder inputs and calcs'!F648</f>
        <v>2024Q1</v>
      </c>
      <c r="D651" s="82" t="str">
        <f>B651&amp;IF(B651="",""," ")&amp;INDEX('Fixed inputs'!$D$93:$D$97,MATCH(A651,rngFuels,0))</f>
        <v>HVO</v>
      </c>
      <c r="E651" s="59"/>
      <c r="G651" s="86" t="str">
        <f t="shared" si="66"/>
        <v>HVO</v>
      </c>
      <c r="H651" s="86" t="s">
        <v>22</v>
      </c>
      <c r="I651" s="87">
        <f ca="1">INDEX(rngFuelPricesDeterministic,MATCH($C651,'Commodity inputs and calcs'!$N$33:$N$100,0),MATCH($A651,'Commodity inputs and calcs'!$O$32:$S$32,0))+'Fuel adder inputs and calcs'!Q648</f>
        <v>18.678372344994322</v>
      </c>
      <c r="J651" s="87"/>
      <c r="K651" s="86" t="s">
        <v>23</v>
      </c>
      <c r="L651" s="88">
        <v>1</v>
      </c>
      <c r="M651" s="137">
        <f>INDEX('Fixed inputs'!$G$8:$G$75,MATCH(C651,'Fixed inputs'!$D$8:$D$75,0))</f>
        <v>45292</v>
      </c>
      <c r="N651" s="137"/>
      <c r="O651" s="86" t="s">
        <v>24</v>
      </c>
      <c r="P651" s="86" t="s">
        <v>113</v>
      </c>
      <c r="Q651" s="86"/>
      <c r="R651" s="89" t="str">
        <f t="shared" si="67"/>
        <v>2024 Validation</v>
      </c>
    </row>
    <row r="652" spans="1:18" x14ac:dyDescent="0.6">
      <c r="A652" s="82" t="str">
        <f>'Fuel adder inputs and calcs'!C649</f>
        <v>HVO</v>
      </c>
      <c r="B652" s="82"/>
      <c r="C652" s="82" t="str">
        <f>'Fuel adder inputs and calcs'!E649&amp;'Fuel adder inputs and calcs'!F649</f>
        <v>2024Q2</v>
      </c>
      <c r="D652" s="82" t="str">
        <f>B652&amp;IF(B652="",""," ")&amp;INDEX('Fixed inputs'!$D$93:$D$97,MATCH(A652,rngFuels,0))</f>
        <v>HVO</v>
      </c>
      <c r="E652" s="59"/>
      <c r="G652" s="86" t="str">
        <f t="shared" si="66"/>
        <v>HVO</v>
      </c>
      <c r="H652" s="86" t="s">
        <v>22</v>
      </c>
      <c r="I652" s="87">
        <f ca="1">INDEX(rngFuelPricesDeterministic,MATCH($C652,'Commodity inputs and calcs'!$N$33:$N$100,0),MATCH($A652,'Commodity inputs and calcs'!$O$32:$S$32,0))+'Fuel adder inputs and calcs'!Q649</f>
        <v>18.691997540924639</v>
      </c>
      <c r="J652" s="87"/>
      <c r="K652" s="86" t="s">
        <v>23</v>
      </c>
      <c r="L652" s="88">
        <v>1</v>
      </c>
      <c r="M652" s="137">
        <f>INDEX('Fixed inputs'!$G$8:$G$75,MATCH(C652,'Fixed inputs'!$D$8:$D$75,0))</f>
        <v>45383</v>
      </c>
      <c r="N652" s="137"/>
      <c r="O652" s="86" t="s">
        <v>24</v>
      </c>
      <c r="P652" s="86" t="s">
        <v>113</v>
      </c>
      <c r="Q652" s="86"/>
      <c r="R652" s="89" t="str">
        <f t="shared" si="67"/>
        <v>2024 Validation</v>
      </c>
    </row>
    <row r="653" spans="1:18" x14ac:dyDescent="0.6">
      <c r="A653" s="82" t="str">
        <f>'Fuel adder inputs and calcs'!C650</f>
        <v>HVO</v>
      </c>
      <c r="B653" s="82"/>
      <c r="C653" s="82" t="str">
        <f>'Fuel adder inputs and calcs'!E650&amp;'Fuel adder inputs and calcs'!F650</f>
        <v>2024Q3</v>
      </c>
      <c r="D653" s="82" t="str">
        <f>B653&amp;IF(B653="",""," ")&amp;INDEX('Fixed inputs'!$D$93:$D$97,MATCH(A653,rngFuels,0))</f>
        <v>HVO</v>
      </c>
      <c r="E653" s="59"/>
      <c r="G653" s="86" t="str">
        <f t="shared" si="66"/>
        <v>HVO</v>
      </c>
      <c r="H653" s="86" t="s">
        <v>22</v>
      </c>
      <c r="I653" s="87">
        <f ca="1">INDEX(rngFuelPricesDeterministic,MATCH($C653,'Commodity inputs and calcs'!$N$33:$N$100,0),MATCH($A653,'Commodity inputs and calcs'!$O$32:$S$32,0))+'Fuel adder inputs and calcs'!Q650</f>
        <v>18.705622736854956</v>
      </c>
      <c r="J653" s="87"/>
      <c r="K653" s="86" t="s">
        <v>23</v>
      </c>
      <c r="L653" s="88">
        <v>1</v>
      </c>
      <c r="M653" s="137">
        <f>INDEX('Fixed inputs'!$G$8:$G$75,MATCH(C653,'Fixed inputs'!$D$8:$D$75,0))</f>
        <v>45474</v>
      </c>
      <c r="N653" s="137"/>
      <c r="O653" s="86" t="s">
        <v>24</v>
      </c>
      <c r="P653" s="86" t="s">
        <v>113</v>
      </c>
      <c r="Q653" s="86"/>
      <c r="R653" s="89" t="str">
        <f t="shared" si="67"/>
        <v>2024 Validation</v>
      </c>
    </row>
    <row r="654" spans="1:18" x14ac:dyDescent="0.6">
      <c r="A654" s="82" t="str">
        <f>'Fuel adder inputs and calcs'!C651</f>
        <v>HVO</v>
      </c>
      <c r="B654" s="82"/>
      <c r="C654" s="82" t="str">
        <f>'Fuel adder inputs and calcs'!E651&amp;'Fuel adder inputs and calcs'!F651</f>
        <v>2024Q4</v>
      </c>
      <c r="D654" s="82" t="str">
        <f>B654&amp;IF(B654="",""," ")&amp;INDEX('Fixed inputs'!$D$93:$D$97,MATCH(A654,rngFuels,0))</f>
        <v>HVO</v>
      </c>
      <c r="E654" s="59"/>
      <c r="G654" s="86" t="str">
        <f t="shared" si="66"/>
        <v>HVO</v>
      </c>
      <c r="H654" s="86" t="s">
        <v>22</v>
      </c>
      <c r="I654" s="87">
        <f ca="1">INDEX(rngFuelPricesDeterministic,MATCH($C654,'Commodity inputs and calcs'!$N$33:$N$100,0),MATCH($A654,'Commodity inputs and calcs'!$O$32:$S$32,0))+'Fuel adder inputs and calcs'!Q651</f>
        <v>18.719247932785272</v>
      </c>
      <c r="J654" s="87"/>
      <c r="K654" s="86" t="s">
        <v>23</v>
      </c>
      <c r="L654" s="88">
        <v>1</v>
      </c>
      <c r="M654" s="137">
        <f>INDEX('Fixed inputs'!$G$8:$G$75,MATCH(C654,'Fixed inputs'!$D$8:$D$75,0))</f>
        <v>45566</v>
      </c>
      <c r="N654" s="137"/>
      <c r="O654" s="86" t="s">
        <v>24</v>
      </c>
      <c r="P654" s="86" t="s">
        <v>113</v>
      </c>
      <c r="Q654" s="86"/>
      <c r="R654" s="89" t="str">
        <f t="shared" si="67"/>
        <v>2024 Validation</v>
      </c>
    </row>
    <row r="655" spans="1:18" x14ac:dyDescent="0.6">
      <c r="A655" s="82" t="str">
        <f>'Fuel adder inputs and calcs'!C652</f>
        <v>HVO</v>
      </c>
      <c r="B655" s="82"/>
      <c r="C655" s="82" t="str">
        <f>'Fuel adder inputs and calcs'!E652&amp;'Fuel adder inputs and calcs'!F652</f>
        <v>2025Q1</v>
      </c>
      <c r="D655" s="82" t="str">
        <f>B655&amp;IF(B655="",""," ")&amp;INDEX('Fixed inputs'!$D$93:$D$97,MATCH(A655,rngFuels,0))</f>
        <v>HVO</v>
      </c>
      <c r="E655" s="59"/>
      <c r="G655" s="86" t="str">
        <f t="shared" si="66"/>
        <v>HVO</v>
      </c>
      <c r="H655" s="86" t="s">
        <v>22</v>
      </c>
      <c r="I655" s="87">
        <f ca="1">INDEX(rngFuelPricesDeterministic,MATCH($C655,'Commodity inputs and calcs'!$N$33:$N$100,0),MATCH($A655,'Commodity inputs and calcs'!$O$32:$S$32,0))+'Fuel adder inputs and calcs'!Q652</f>
        <v>18.732873128715589</v>
      </c>
      <c r="J655" s="87"/>
      <c r="K655" s="86" t="s">
        <v>23</v>
      </c>
      <c r="L655" s="88">
        <v>1</v>
      </c>
      <c r="M655" s="137">
        <f>INDEX('Fixed inputs'!$G$8:$G$75,MATCH(C655,'Fixed inputs'!$D$8:$D$75,0))</f>
        <v>45658</v>
      </c>
      <c r="N655" s="137"/>
      <c r="O655" s="86" t="s">
        <v>24</v>
      </c>
      <c r="P655" s="86" t="s">
        <v>113</v>
      </c>
      <c r="Q655" s="86"/>
      <c r="R655" s="89" t="str">
        <f t="shared" si="67"/>
        <v>2024 Validation</v>
      </c>
    </row>
    <row r="656" spans="1:18" x14ac:dyDescent="0.6">
      <c r="A656" s="82" t="str">
        <f>'Fuel adder inputs and calcs'!C653</f>
        <v>HVO</v>
      </c>
      <c r="B656" s="82"/>
      <c r="C656" s="82" t="str">
        <f>'Fuel adder inputs and calcs'!E653&amp;'Fuel adder inputs and calcs'!F653</f>
        <v>2025Q2</v>
      </c>
      <c r="D656" s="82" t="str">
        <f>B656&amp;IF(B656="",""," ")&amp;INDEX('Fixed inputs'!$D$93:$D$97,MATCH(A656,rngFuels,0))</f>
        <v>HVO</v>
      </c>
      <c r="E656" s="59"/>
      <c r="G656" s="86" t="str">
        <f t="shared" si="66"/>
        <v>HVO</v>
      </c>
      <c r="H656" s="86" t="s">
        <v>22</v>
      </c>
      <c r="I656" s="87">
        <f ca="1">INDEX(rngFuelPricesDeterministic,MATCH($C656,'Commodity inputs and calcs'!$N$33:$N$100,0),MATCH($A656,'Commodity inputs and calcs'!$O$32:$S$32,0))+'Fuel adder inputs and calcs'!Q653</f>
        <v>18.746498324645909</v>
      </c>
      <c r="J656" s="87"/>
      <c r="K656" s="86" t="s">
        <v>23</v>
      </c>
      <c r="L656" s="88">
        <v>1</v>
      </c>
      <c r="M656" s="137">
        <f>INDEX('Fixed inputs'!$G$8:$G$75,MATCH(C656,'Fixed inputs'!$D$8:$D$75,0))</f>
        <v>45748</v>
      </c>
      <c r="N656" s="137"/>
      <c r="O656" s="86" t="s">
        <v>24</v>
      </c>
      <c r="P656" s="86" t="s">
        <v>113</v>
      </c>
      <c r="Q656" s="86"/>
      <c r="R656" s="89" t="str">
        <f t="shared" si="67"/>
        <v>2024 Validation</v>
      </c>
    </row>
    <row r="657" spans="1:18" x14ac:dyDescent="0.6">
      <c r="A657" s="82" t="str">
        <f>'Fuel adder inputs and calcs'!C654</f>
        <v>HVO</v>
      </c>
      <c r="B657" s="82"/>
      <c r="C657" s="82" t="str">
        <f>'Fuel adder inputs and calcs'!E654&amp;'Fuel adder inputs and calcs'!F654</f>
        <v>2025Q3</v>
      </c>
      <c r="D657" s="82" t="str">
        <f>B657&amp;IF(B657="",""," ")&amp;INDEX('Fixed inputs'!$D$93:$D$97,MATCH(A657,rngFuels,0))</f>
        <v>HVO</v>
      </c>
      <c r="E657" s="59"/>
      <c r="G657" s="86" t="str">
        <f t="shared" si="66"/>
        <v>HVO</v>
      </c>
      <c r="H657" s="86" t="s">
        <v>22</v>
      </c>
      <c r="I657" s="87">
        <f ca="1">INDEX(rngFuelPricesDeterministic,MATCH($C657,'Commodity inputs and calcs'!$N$33:$N$100,0),MATCH($A657,'Commodity inputs and calcs'!$O$32:$S$32,0))+'Fuel adder inputs and calcs'!Q654</f>
        <v>18.760123520576226</v>
      </c>
      <c r="J657" s="87"/>
      <c r="K657" s="86" t="s">
        <v>23</v>
      </c>
      <c r="L657" s="88">
        <v>1</v>
      </c>
      <c r="M657" s="137">
        <f>INDEX('Fixed inputs'!$G$8:$G$75,MATCH(C657,'Fixed inputs'!$D$8:$D$75,0))</f>
        <v>45839</v>
      </c>
      <c r="N657" s="137"/>
      <c r="O657" s="86" t="s">
        <v>24</v>
      </c>
      <c r="P657" s="86" t="s">
        <v>113</v>
      </c>
      <c r="Q657" s="86"/>
      <c r="R657" s="89" t="str">
        <f t="shared" si="67"/>
        <v>2024 Validation</v>
      </c>
    </row>
    <row r="658" spans="1:18" x14ac:dyDescent="0.6">
      <c r="A658" s="82" t="str">
        <f>'Fuel adder inputs and calcs'!C655</f>
        <v>HVO</v>
      </c>
      <c r="B658" s="82"/>
      <c r="C658" s="82" t="str">
        <f>'Fuel adder inputs and calcs'!E655&amp;'Fuel adder inputs and calcs'!F655</f>
        <v>2025Q4</v>
      </c>
      <c r="D658" s="82" t="str">
        <f>B658&amp;IF(B658="",""," ")&amp;INDEX('Fixed inputs'!$D$93:$D$97,MATCH(A658,rngFuels,0))</f>
        <v>HVO</v>
      </c>
      <c r="E658" s="59"/>
      <c r="G658" s="86" t="str">
        <f t="shared" si="66"/>
        <v>HVO</v>
      </c>
      <c r="H658" s="86" t="s">
        <v>22</v>
      </c>
      <c r="I658" s="87">
        <f ca="1">INDEX(rngFuelPricesDeterministic,MATCH($C658,'Commodity inputs and calcs'!$N$33:$N$100,0),MATCH($A658,'Commodity inputs and calcs'!$O$32:$S$32,0))+'Fuel adder inputs and calcs'!Q655</f>
        <v>18.773748716506542</v>
      </c>
      <c r="J658" s="87"/>
      <c r="K658" s="86" t="s">
        <v>23</v>
      </c>
      <c r="L658" s="88">
        <v>1</v>
      </c>
      <c r="M658" s="137">
        <f>INDEX('Fixed inputs'!$G$8:$G$75,MATCH(C658,'Fixed inputs'!$D$8:$D$75,0))</f>
        <v>45931</v>
      </c>
      <c r="N658" s="137"/>
      <c r="O658" s="86" t="s">
        <v>24</v>
      </c>
      <c r="P658" s="86" t="s">
        <v>113</v>
      </c>
      <c r="Q658" s="86"/>
      <c r="R658" s="89" t="str">
        <f t="shared" si="67"/>
        <v>2024 Validation</v>
      </c>
    </row>
    <row r="659" spans="1:18" x14ac:dyDescent="0.6">
      <c r="A659" s="82" t="str">
        <f>'Fuel adder inputs and calcs'!C656</f>
        <v>HVO</v>
      </c>
      <c r="B659" s="82"/>
      <c r="C659" s="82" t="str">
        <f>'Fuel adder inputs and calcs'!E656&amp;'Fuel adder inputs and calcs'!F656</f>
        <v>2026Q1</v>
      </c>
      <c r="D659" s="82" t="str">
        <f>B659&amp;IF(B659="",""," ")&amp;INDEX('Fixed inputs'!$D$93:$D$97,MATCH(A659,rngFuels,0))</f>
        <v>HVO</v>
      </c>
      <c r="E659" s="59"/>
      <c r="G659" s="86" t="str">
        <f t="shared" si="66"/>
        <v>HVO</v>
      </c>
      <c r="H659" s="86" t="s">
        <v>22</v>
      </c>
      <c r="I659" s="87">
        <f ca="1">INDEX(rngFuelPricesDeterministic,MATCH($C659,'Commodity inputs and calcs'!$N$33:$N$100,0),MATCH($A659,'Commodity inputs and calcs'!$O$32:$S$32,0))+'Fuel adder inputs and calcs'!Q656</f>
        <v>18.773748716506542</v>
      </c>
      <c r="J659" s="87"/>
      <c r="K659" s="86" t="s">
        <v>23</v>
      </c>
      <c r="L659" s="88">
        <v>1</v>
      </c>
      <c r="M659" s="137">
        <f>INDEX('Fixed inputs'!$G$8:$G$75,MATCH(C659,'Fixed inputs'!$D$8:$D$75,0))</f>
        <v>46023</v>
      </c>
      <c r="N659" s="137"/>
      <c r="O659" s="86" t="s">
        <v>24</v>
      </c>
      <c r="P659" s="86" t="s">
        <v>113</v>
      </c>
      <c r="Q659" s="86"/>
      <c r="R659" s="89" t="str">
        <f t="shared" si="67"/>
        <v>2024 Validation</v>
      </c>
    </row>
    <row r="660" spans="1:18" x14ac:dyDescent="0.6">
      <c r="A660" s="82" t="str">
        <f>'Fuel adder inputs and calcs'!C657</f>
        <v>HVO</v>
      </c>
      <c r="B660" s="82"/>
      <c r="C660" s="82" t="str">
        <f>'Fuel adder inputs and calcs'!E657&amp;'Fuel adder inputs and calcs'!F657</f>
        <v>2026Q2</v>
      </c>
      <c r="D660" s="82" t="str">
        <f>B660&amp;IF(B660="",""," ")&amp;INDEX('Fixed inputs'!$D$93:$D$97,MATCH(A660,rngFuels,0))</f>
        <v>HVO</v>
      </c>
      <c r="E660" s="59"/>
      <c r="G660" s="86" t="str">
        <f t="shared" si="66"/>
        <v>HVO</v>
      </c>
      <c r="H660" s="86" t="s">
        <v>22</v>
      </c>
      <c r="I660" s="87">
        <f ca="1">INDEX(rngFuelPricesDeterministic,MATCH($C660,'Commodity inputs and calcs'!$N$33:$N$100,0),MATCH($A660,'Commodity inputs and calcs'!$O$32:$S$32,0))+'Fuel adder inputs and calcs'!Q657</f>
        <v>18.773748716506542</v>
      </c>
      <c r="J660" s="87"/>
      <c r="K660" s="86" t="s">
        <v>23</v>
      </c>
      <c r="L660" s="88">
        <v>1</v>
      </c>
      <c r="M660" s="137">
        <f>INDEX('Fixed inputs'!$G$8:$G$75,MATCH(C660,'Fixed inputs'!$D$8:$D$75,0))</f>
        <v>46113</v>
      </c>
      <c r="N660" s="137"/>
      <c r="O660" s="86" t="s">
        <v>24</v>
      </c>
      <c r="P660" s="86" t="s">
        <v>113</v>
      </c>
      <c r="Q660" s="86"/>
      <c r="R660" s="89" t="str">
        <f t="shared" si="67"/>
        <v>2024 Validation</v>
      </c>
    </row>
    <row r="661" spans="1:18" x14ac:dyDescent="0.6">
      <c r="A661" s="82" t="str">
        <f>'Fuel adder inputs and calcs'!C658</f>
        <v>HVO</v>
      </c>
      <c r="B661" s="82"/>
      <c r="C661" s="82" t="str">
        <f>'Fuel adder inputs and calcs'!E658&amp;'Fuel adder inputs and calcs'!F658</f>
        <v>2026Q3</v>
      </c>
      <c r="D661" s="82" t="str">
        <f>B661&amp;IF(B661="",""," ")&amp;INDEX('Fixed inputs'!$D$93:$D$97,MATCH(A661,rngFuels,0))</f>
        <v>HVO</v>
      </c>
      <c r="E661" s="59"/>
      <c r="G661" s="86" t="str">
        <f t="shared" si="66"/>
        <v>HVO</v>
      </c>
      <c r="H661" s="86" t="s">
        <v>22</v>
      </c>
      <c r="I661" s="87">
        <f ca="1">INDEX(rngFuelPricesDeterministic,MATCH($C661,'Commodity inputs and calcs'!$N$33:$N$100,0),MATCH($A661,'Commodity inputs and calcs'!$O$32:$S$32,0))+'Fuel adder inputs and calcs'!Q658</f>
        <v>18.773748716506542</v>
      </c>
      <c r="J661" s="87"/>
      <c r="K661" s="86" t="s">
        <v>23</v>
      </c>
      <c r="L661" s="88">
        <v>1</v>
      </c>
      <c r="M661" s="137">
        <f>INDEX('Fixed inputs'!$G$8:$G$75,MATCH(C661,'Fixed inputs'!$D$8:$D$75,0))</f>
        <v>46204</v>
      </c>
      <c r="N661" s="137"/>
      <c r="O661" s="86" t="s">
        <v>24</v>
      </c>
      <c r="P661" s="86" t="s">
        <v>113</v>
      </c>
      <c r="Q661" s="86"/>
      <c r="R661" s="89" t="str">
        <f t="shared" si="67"/>
        <v>2024 Validation</v>
      </c>
    </row>
    <row r="662" spans="1:18" x14ac:dyDescent="0.6">
      <c r="A662" s="82" t="str">
        <f>'Fuel adder inputs and calcs'!C659</f>
        <v>HVO</v>
      </c>
      <c r="B662" s="82"/>
      <c r="C662" s="82" t="str">
        <f>'Fuel adder inputs and calcs'!E659&amp;'Fuel adder inputs and calcs'!F659</f>
        <v>2026Q4</v>
      </c>
      <c r="D662" s="82" t="str">
        <f>B662&amp;IF(B662="",""," ")&amp;INDEX('Fixed inputs'!$D$93:$D$97,MATCH(A662,rngFuels,0))</f>
        <v>HVO</v>
      </c>
      <c r="E662" s="59"/>
      <c r="G662" s="86" t="str">
        <f t="shared" si="66"/>
        <v>HVO</v>
      </c>
      <c r="H662" s="86" t="s">
        <v>22</v>
      </c>
      <c r="I662" s="87">
        <f ca="1">INDEX(rngFuelPricesDeterministic,MATCH($C662,'Commodity inputs and calcs'!$N$33:$N$100,0),MATCH($A662,'Commodity inputs and calcs'!$O$32:$S$32,0))+'Fuel adder inputs and calcs'!Q659</f>
        <v>18.773748716506542</v>
      </c>
      <c r="J662" s="87"/>
      <c r="K662" s="86" t="s">
        <v>23</v>
      </c>
      <c r="L662" s="88">
        <v>1</v>
      </c>
      <c r="M662" s="137">
        <f>INDEX('Fixed inputs'!$G$8:$G$75,MATCH(C662,'Fixed inputs'!$D$8:$D$75,0))</f>
        <v>46296</v>
      </c>
      <c r="N662" s="137"/>
      <c r="O662" s="86" t="s">
        <v>24</v>
      </c>
      <c r="P662" s="86" t="s">
        <v>113</v>
      </c>
      <c r="Q662" s="86"/>
      <c r="R662" s="89" t="str">
        <f t="shared" si="67"/>
        <v>2024 Validation</v>
      </c>
    </row>
    <row r="663" spans="1:18" x14ac:dyDescent="0.6">
      <c r="A663" s="82" t="str">
        <f>'Fuel adder inputs and calcs'!C660</f>
        <v>HVO</v>
      </c>
      <c r="B663" s="82"/>
      <c r="C663" s="82" t="str">
        <f>'Fuel adder inputs and calcs'!E660&amp;'Fuel adder inputs and calcs'!F660</f>
        <v>2027Q1</v>
      </c>
      <c r="D663" s="82" t="str">
        <f>B663&amp;IF(B663="",""," ")&amp;INDEX('Fixed inputs'!$D$93:$D$97,MATCH(A663,rngFuels,0))</f>
        <v>HVO</v>
      </c>
      <c r="E663" s="59"/>
      <c r="G663" s="86" t="str">
        <f t="shared" si="66"/>
        <v>HVO</v>
      </c>
      <c r="H663" s="86" t="s">
        <v>22</v>
      </c>
      <c r="I663" s="87">
        <f ca="1">INDEX(rngFuelPricesDeterministic,MATCH($C663,'Commodity inputs and calcs'!$N$33:$N$100,0),MATCH($A663,'Commodity inputs and calcs'!$O$32:$S$32,0))+'Fuel adder inputs and calcs'!Q660</f>
        <v>18.773748716506542</v>
      </c>
      <c r="J663" s="87"/>
      <c r="K663" s="86" t="s">
        <v>23</v>
      </c>
      <c r="L663" s="88">
        <v>1</v>
      </c>
      <c r="M663" s="137">
        <f>INDEX('Fixed inputs'!$G$8:$G$75,MATCH(C663,'Fixed inputs'!$D$8:$D$75,0))</f>
        <v>46388</v>
      </c>
      <c r="N663" s="137"/>
      <c r="O663" s="86" t="s">
        <v>24</v>
      </c>
      <c r="P663" s="86" t="s">
        <v>113</v>
      </c>
      <c r="Q663" s="86"/>
      <c r="R663" s="89" t="str">
        <f t="shared" si="67"/>
        <v>2024 Validation</v>
      </c>
    </row>
    <row r="664" spans="1:18" x14ac:dyDescent="0.6">
      <c r="A664" s="82" t="str">
        <f>'Fuel adder inputs and calcs'!C661</f>
        <v>HVO</v>
      </c>
      <c r="B664" s="82"/>
      <c r="C664" s="82" t="str">
        <f>'Fuel adder inputs and calcs'!E661&amp;'Fuel adder inputs and calcs'!F661</f>
        <v>2027Q2</v>
      </c>
      <c r="D664" s="82" t="str">
        <f>B664&amp;IF(B664="",""," ")&amp;INDEX('Fixed inputs'!$D$93:$D$97,MATCH(A664,rngFuels,0))</f>
        <v>HVO</v>
      </c>
      <c r="E664" s="59"/>
      <c r="G664" s="86" t="str">
        <f t="shared" si="66"/>
        <v>HVO</v>
      </c>
      <c r="H664" s="86" t="s">
        <v>22</v>
      </c>
      <c r="I664" s="87">
        <f ca="1">INDEX(rngFuelPricesDeterministic,MATCH($C664,'Commodity inputs and calcs'!$N$33:$N$100,0),MATCH($A664,'Commodity inputs and calcs'!$O$32:$S$32,0))+'Fuel adder inputs and calcs'!Q661</f>
        <v>18.773748716506542</v>
      </c>
      <c r="J664" s="87"/>
      <c r="K664" s="86" t="s">
        <v>23</v>
      </c>
      <c r="L664" s="88">
        <v>1</v>
      </c>
      <c r="M664" s="137">
        <f>INDEX('Fixed inputs'!$G$8:$G$75,MATCH(C664,'Fixed inputs'!$D$8:$D$75,0))</f>
        <v>46478</v>
      </c>
      <c r="N664" s="137"/>
      <c r="O664" s="86" t="s">
        <v>24</v>
      </c>
      <c r="P664" s="86" t="s">
        <v>113</v>
      </c>
      <c r="Q664" s="86"/>
      <c r="R664" s="89" t="str">
        <f t="shared" si="67"/>
        <v>2024 Validation</v>
      </c>
    </row>
    <row r="665" spans="1:18" x14ac:dyDescent="0.6">
      <c r="A665" s="82" t="str">
        <f>'Fuel adder inputs and calcs'!C662</f>
        <v>HVO</v>
      </c>
      <c r="B665" s="82"/>
      <c r="C665" s="82" t="str">
        <f>'Fuel adder inputs and calcs'!E662&amp;'Fuel adder inputs and calcs'!F662</f>
        <v>2027Q3</v>
      </c>
      <c r="D665" s="82" t="str">
        <f>B665&amp;IF(B665="",""," ")&amp;INDEX('Fixed inputs'!$D$93:$D$97,MATCH(A665,rngFuels,0))</f>
        <v>HVO</v>
      </c>
      <c r="E665" s="59"/>
      <c r="G665" s="86" t="str">
        <f t="shared" si="66"/>
        <v>HVO</v>
      </c>
      <c r="H665" s="86" t="s">
        <v>22</v>
      </c>
      <c r="I665" s="87">
        <f ca="1">INDEX(rngFuelPricesDeterministic,MATCH($C665,'Commodity inputs and calcs'!$N$33:$N$100,0),MATCH($A665,'Commodity inputs and calcs'!$O$32:$S$32,0))+'Fuel adder inputs and calcs'!Q662</f>
        <v>18.773748716506542</v>
      </c>
      <c r="J665" s="87"/>
      <c r="K665" s="86" t="s">
        <v>23</v>
      </c>
      <c r="L665" s="88">
        <v>1</v>
      </c>
      <c r="M665" s="137">
        <f>INDEX('Fixed inputs'!$G$8:$G$75,MATCH(C665,'Fixed inputs'!$D$8:$D$75,0))</f>
        <v>46569</v>
      </c>
      <c r="N665" s="137"/>
      <c r="O665" s="86" t="s">
        <v>24</v>
      </c>
      <c r="P665" s="86" t="s">
        <v>113</v>
      </c>
      <c r="Q665" s="86"/>
      <c r="R665" s="89" t="str">
        <f t="shared" si="67"/>
        <v>2024 Validation</v>
      </c>
    </row>
    <row r="666" spans="1:18" x14ac:dyDescent="0.6">
      <c r="A666" s="82" t="str">
        <f>'Fuel adder inputs and calcs'!C663</f>
        <v>HVO</v>
      </c>
      <c r="B666" s="82"/>
      <c r="C666" s="82" t="str">
        <f>'Fuel adder inputs and calcs'!E663&amp;'Fuel adder inputs and calcs'!F663</f>
        <v>2027Q4</v>
      </c>
      <c r="D666" s="82" t="str">
        <f>B666&amp;IF(B666="",""," ")&amp;INDEX('Fixed inputs'!$D$93:$D$97,MATCH(A666,rngFuels,0))</f>
        <v>HVO</v>
      </c>
      <c r="E666" s="59"/>
      <c r="G666" s="86" t="str">
        <f t="shared" si="66"/>
        <v>HVO</v>
      </c>
      <c r="H666" s="86" t="s">
        <v>22</v>
      </c>
      <c r="I666" s="87">
        <f ca="1">INDEX(rngFuelPricesDeterministic,MATCH($C666,'Commodity inputs and calcs'!$N$33:$N$100,0),MATCH($A666,'Commodity inputs and calcs'!$O$32:$S$32,0))+'Fuel adder inputs and calcs'!Q663</f>
        <v>18.773748716506542</v>
      </c>
      <c r="J666" s="87"/>
      <c r="K666" s="86" t="s">
        <v>23</v>
      </c>
      <c r="L666" s="88">
        <v>1</v>
      </c>
      <c r="M666" s="137">
        <f>INDEX('Fixed inputs'!$G$8:$G$75,MATCH(C666,'Fixed inputs'!$D$8:$D$75,0))</f>
        <v>46661</v>
      </c>
      <c r="N666" s="137"/>
      <c r="O666" s="86" t="s">
        <v>24</v>
      </c>
      <c r="P666" s="86" t="s">
        <v>113</v>
      </c>
      <c r="Q666" s="86"/>
      <c r="R666" s="89" t="str">
        <f t="shared" si="67"/>
        <v>2024 Validation</v>
      </c>
    </row>
    <row r="667" spans="1:18" x14ac:dyDescent="0.6">
      <c r="A667" s="82" t="str">
        <f>'Fuel adder inputs and calcs'!C664</f>
        <v>HVO</v>
      </c>
      <c r="B667" s="82"/>
      <c r="C667" s="82" t="str">
        <f>'Fuel adder inputs and calcs'!E664&amp;'Fuel adder inputs and calcs'!F664</f>
        <v>2028Q1</v>
      </c>
      <c r="D667" s="82" t="str">
        <f>B667&amp;IF(B667="",""," ")&amp;INDEX('Fixed inputs'!$D$93:$D$97,MATCH(A667,rngFuels,0))</f>
        <v>HVO</v>
      </c>
      <c r="E667" s="59"/>
      <c r="G667" s="86" t="str">
        <f t="shared" si="66"/>
        <v>HVO</v>
      </c>
      <c r="H667" s="86" t="s">
        <v>22</v>
      </c>
      <c r="I667" s="87">
        <f ca="1">INDEX(rngFuelPricesDeterministic,MATCH($C667,'Commodity inputs and calcs'!$N$33:$N$100,0),MATCH($A667,'Commodity inputs and calcs'!$O$32:$S$32,0))+'Fuel adder inputs and calcs'!Q664</f>
        <v>18.773748716506542</v>
      </c>
      <c r="J667" s="87"/>
      <c r="K667" s="86" t="s">
        <v>23</v>
      </c>
      <c r="L667" s="88">
        <v>1</v>
      </c>
      <c r="M667" s="137">
        <f>INDEX('Fixed inputs'!$G$8:$G$75,MATCH(C667,'Fixed inputs'!$D$8:$D$75,0))</f>
        <v>46753</v>
      </c>
      <c r="N667" s="137"/>
      <c r="O667" s="86" t="s">
        <v>24</v>
      </c>
      <c r="P667" s="86" t="s">
        <v>113</v>
      </c>
      <c r="Q667" s="86"/>
      <c r="R667" s="89" t="str">
        <f t="shared" si="67"/>
        <v>2024 Validation</v>
      </c>
    </row>
    <row r="668" spans="1:18" x14ac:dyDescent="0.6">
      <c r="A668" s="82" t="str">
        <f>'Fuel adder inputs and calcs'!C665</f>
        <v>HVO</v>
      </c>
      <c r="B668" s="82"/>
      <c r="C668" s="82" t="str">
        <f>'Fuel adder inputs and calcs'!E665&amp;'Fuel adder inputs and calcs'!F665</f>
        <v>2028Q2</v>
      </c>
      <c r="D668" s="82" t="str">
        <f>B668&amp;IF(B668="",""," ")&amp;INDEX('Fixed inputs'!$D$93:$D$97,MATCH(A668,rngFuels,0))</f>
        <v>HVO</v>
      </c>
      <c r="E668" s="59"/>
      <c r="G668" s="86" t="str">
        <f t="shared" si="66"/>
        <v>HVO</v>
      </c>
      <c r="H668" s="86" t="s">
        <v>22</v>
      </c>
      <c r="I668" s="87">
        <f ca="1">INDEX(rngFuelPricesDeterministic,MATCH($C668,'Commodity inputs and calcs'!$N$33:$N$100,0),MATCH($A668,'Commodity inputs and calcs'!$O$32:$S$32,0))+'Fuel adder inputs and calcs'!Q665</f>
        <v>18.773748716506542</v>
      </c>
      <c r="J668" s="87"/>
      <c r="K668" s="86" t="s">
        <v>23</v>
      </c>
      <c r="L668" s="88">
        <v>1</v>
      </c>
      <c r="M668" s="137">
        <f>INDEX('Fixed inputs'!$G$8:$G$75,MATCH(C668,'Fixed inputs'!$D$8:$D$75,0))</f>
        <v>46844</v>
      </c>
      <c r="N668" s="137"/>
      <c r="O668" s="86" t="s">
        <v>24</v>
      </c>
      <c r="P668" s="86" t="s">
        <v>113</v>
      </c>
      <c r="Q668" s="86"/>
      <c r="R668" s="89" t="str">
        <f t="shared" si="67"/>
        <v>2024 Validation</v>
      </c>
    </row>
    <row r="669" spans="1:18" x14ac:dyDescent="0.6">
      <c r="A669" s="82" t="str">
        <f>'Fuel adder inputs and calcs'!C666</f>
        <v>HVO</v>
      </c>
      <c r="B669" s="82"/>
      <c r="C669" s="82" t="str">
        <f>'Fuel adder inputs and calcs'!E666&amp;'Fuel adder inputs and calcs'!F666</f>
        <v>2028Q3</v>
      </c>
      <c r="D669" s="82" t="str">
        <f>B669&amp;IF(B669="",""," ")&amp;INDEX('Fixed inputs'!$D$93:$D$97,MATCH(A669,rngFuels,0))</f>
        <v>HVO</v>
      </c>
      <c r="E669" s="59"/>
      <c r="G669" s="86" t="str">
        <f t="shared" si="66"/>
        <v>HVO</v>
      </c>
      <c r="H669" s="86" t="s">
        <v>22</v>
      </c>
      <c r="I669" s="87">
        <f ca="1">INDEX(rngFuelPricesDeterministic,MATCH($C669,'Commodity inputs and calcs'!$N$33:$N$100,0),MATCH($A669,'Commodity inputs and calcs'!$O$32:$S$32,0))+'Fuel adder inputs and calcs'!Q666</f>
        <v>18.773748716506542</v>
      </c>
      <c r="J669" s="87"/>
      <c r="K669" s="86" t="s">
        <v>23</v>
      </c>
      <c r="L669" s="88">
        <v>1</v>
      </c>
      <c r="M669" s="137">
        <f>INDEX('Fixed inputs'!$G$8:$G$75,MATCH(C669,'Fixed inputs'!$D$8:$D$75,0))</f>
        <v>46935</v>
      </c>
      <c r="N669" s="137"/>
      <c r="O669" s="86" t="s">
        <v>24</v>
      </c>
      <c r="P669" s="86" t="s">
        <v>113</v>
      </c>
      <c r="Q669" s="86"/>
      <c r="R669" s="89" t="str">
        <f t="shared" si="67"/>
        <v>2024 Validation</v>
      </c>
    </row>
    <row r="670" spans="1:18" x14ac:dyDescent="0.6">
      <c r="A670" s="82" t="str">
        <f>'Fuel adder inputs and calcs'!C667</f>
        <v>HVO</v>
      </c>
      <c r="B670" s="82"/>
      <c r="C670" s="82" t="str">
        <f>'Fuel adder inputs and calcs'!E667&amp;'Fuel adder inputs and calcs'!F667</f>
        <v>2028Q4</v>
      </c>
      <c r="D670" s="82" t="str">
        <f>B670&amp;IF(B670="",""," ")&amp;INDEX('Fixed inputs'!$D$93:$D$97,MATCH(A670,rngFuels,0))</f>
        <v>HVO</v>
      </c>
      <c r="E670" s="59"/>
      <c r="G670" s="86" t="str">
        <f t="shared" si="66"/>
        <v>HVO</v>
      </c>
      <c r="H670" s="86" t="s">
        <v>22</v>
      </c>
      <c r="I670" s="87">
        <f ca="1">INDEX(rngFuelPricesDeterministic,MATCH($C670,'Commodity inputs and calcs'!$N$33:$N$100,0),MATCH($A670,'Commodity inputs and calcs'!$O$32:$S$32,0))+'Fuel adder inputs and calcs'!Q667</f>
        <v>18.773748716506542</v>
      </c>
      <c r="J670" s="87"/>
      <c r="K670" s="86" t="s">
        <v>23</v>
      </c>
      <c r="L670" s="88">
        <v>1</v>
      </c>
      <c r="M670" s="137">
        <f>INDEX('Fixed inputs'!$G$8:$G$75,MATCH(C670,'Fixed inputs'!$D$8:$D$75,0))</f>
        <v>47027</v>
      </c>
      <c r="N670" s="137"/>
      <c r="O670" s="86" t="s">
        <v>24</v>
      </c>
      <c r="P670" s="86" t="s">
        <v>113</v>
      </c>
      <c r="Q670" s="86"/>
      <c r="R670" s="89" t="str">
        <f t="shared" si="67"/>
        <v>2024 Validation</v>
      </c>
    </row>
    <row r="671" spans="1:18" x14ac:dyDescent="0.6">
      <c r="A671" s="82" t="str">
        <f>'Fuel adder inputs and calcs'!C668</f>
        <v>HVO</v>
      </c>
      <c r="B671" s="82"/>
      <c r="C671" s="82" t="str">
        <f>'Fuel adder inputs and calcs'!E668&amp;'Fuel adder inputs and calcs'!F668</f>
        <v>2029Q1</v>
      </c>
      <c r="D671" s="82" t="str">
        <f>B671&amp;IF(B671="",""," ")&amp;INDEX('Fixed inputs'!$D$93:$D$97,MATCH(A671,rngFuels,0))</f>
        <v>HVO</v>
      </c>
      <c r="E671" s="59"/>
      <c r="G671" s="86" t="str">
        <f t="shared" si="66"/>
        <v>HVO</v>
      </c>
      <c r="H671" s="86" t="s">
        <v>22</v>
      </c>
      <c r="I671" s="87">
        <f ca="1">INDEX(rngFuelPricesDeterministic,MATCH($C671,'Commodity inputs and calcs'!$N$33:$N$100,0),MATCH($A671,'Commodity inputs and calcs'!$O$32:$S$32,0))+'Fuel adder inputs and calcs'!Q668</f>
        <v>18.773748716506542</v>
      </c>
      <c r="J671" s="87"/>
      <c r="K671" s="86" t="s">
        <v>23</v>
      </c>
      <c r="L671" s="88">
        <v>1</v>
      </c>
      <c r="M671" s="137">
        <f>INDEX('Fixed inputs'!$G$8:$G$75,MATCH(C671,'Fixed inputs'!$D$8:$D$75,0))</f>
        <v>47119</v>
      </c>
      <c r="N671" s="137"/>
      <c r="O671" s="86" t="s">
        <v>24</v>
      </c>
      <c r="P671" s="86" t="s">
        <v>113</v>
      </c>
      <c r="Q671" s="86"/>
      <c r="R671" s="89" t="str">
        <f t="shared" si="67"/>
        <v>2024 Validation</v>
      </c>
    </row>
    <row r="672" spans="1:18" x14ac:dyDescent="0.6">
      <c r="A672" s="82" t="str">
        <f>'Fuel adder inputs and calcs'!C669</f>
        <v>HVO</v>
      </c>
      <c r="B672" s="82"/>
      <c r="C672" s="82" t="str">
        <f>'Fuel adder inputs and calcs'!E669&amp;'Fuel adder inputs and calcs'!F669</f>
        <v>2029Q2</v>
      </c>
      <c r="D672" s="82" t="str">
        <f>B672&amp;IF(B672="",""," ")&amp;INDEX('Fixed inputs'!$D$93:$D$97,MATCH(A672,rngFuels,0))</f>
        <v>HVO</v>
      </c>
      <c r="E672" s="59"/>
      <c r="G672" s="86" t="str">
        <f t="shared" si="66"/>
        <v>HVO</v>
      </c>
      <c r="H672" s="86" t="s">
        <v>22</v>
      </c>
      <c r="I672" s="87">
        <f ca="1">INDEX(rngFuelPricesDeterministic,MATCH($C672,'Commodity inputs and calcs'!$N$33:$N$100,0),MATCH($A672,'Commodity inputs and calcs'!$O$32:$S$32,0))+'Fuel adder inputs and calcs'!Q669</f>
        <v>18.773748716506542</v>
      </c>
      <c r="J672" s="87"/>
      <c r="K672" s="86" t="s">
        <v>23</v>
      </c>
      <c r="L672" s="88">
        <v>1</v>
      </c>
      <c r="M672" s="137">
        <f>INDEX('Fixed inputs'!$G$8:$G$75,MATCH(C672,'Fixed inputs'!$D$8:$D$75,0))</f>
        <v>47209</v>
      </c>
      <c r="N672" s="137"/>
      <c r="O672" s="86" t="s">
        <v>24</v>
      </c>
      <c r="P672" s="86" t="s">
        <v>113</v>
      </c>
      <c r="Q672" s="86"/>
      <c r="R672" s="89" t="str">
        <f t="shared" si="67"/>
        <v>2024 Validation</v>
      </c>
    </row>
    <row r="673" spans="1:18" x14ac:dyDescent="0.6">
      <c r="A673" s="82" t="str">
        <f>'Fuel adder inputs and calcs'!C670</f>
        <v>HVO</v>
      </c>
      <c r="B673" s="82"/>
      <c r="C673" s="82" t="str">
        <f>'Fuel adder inputs and calcs'!E670&amp;'Fuel adder inputs and calcs'!F670</f>
        <v>2029Q3</v>
      </c>
      <c r="D673" s="82" t="str">
        <f>B673&amp;IF(B673="",""," ")&amp;INDEX('Fixed inputs'!$D$93:$D$97,MATCH(A673,rngFuels,0))</f>
        <v>HVO</v>
      </c>
      <c r="E673" s="59"/>
      <c r="G673" s="86" t="str">
        <f t="shared" si="66"/>
        <v>HVO</v>
      </c>
      <c r="H673" s="86" t="s">
        <v>22</v>
      </c>
      <c r="I673" s="87">
        <f ca="1">INDEX(rngFuelPricesDeterministic,MATCH($C673,'Commodity inputs and calcs'!$N$33:$N$100,0),MATCH($A673,'Commodity inputs and calcs'!$O$32:$S$32,0))+'Fuel adder inputs and calcs'!Q670</f>
        <v>18.773748716506542</v>
      </c>
      <c r="J673" s="87"/>
      <c r="K673" s="86" t="s">
        <v>23</v>
      </c>
      <c r="L673" s="88">
        <v>1</v>
      </c>
      <c r="M673" s="137">
        <f>INDEX('Fixed inputs'!$G$8:$G$75,MATCH(C673,'Fixed inputs'!$D$8:$D$75,0))</f>
        <v>47300</v>
      </c>
      <c r="N673" s="137"/>
      <c r="O673" s="86" t="s">
        <v>24</v>
      </c>
      <c r="P673" s="86" t="s">
        <v>113</v>
      </c>
      <c r="Q673" s="86"/>
      <c r="R673" s="89" t="str">
        <f t="shared" si="67"/>
        <v>2024 Validation</v>
      </c>
    </row>
    <row r="674" spans="1:18" x14ac:dyDescent="0.6">
      <c r="A674" s="82" t="str">
        <f>'Fuel adder inputs and calcs'!C671</f>
        <v>HVO</v>
      </c>
      <c r="B674" s="82"/>
      <c r="C674" s="82" t="str">
        <f>'Fuel adder inputs and calcs'!E671&amp;'Fuel adder inputs and calcs'!F671</f>
        <v>2029Q4</v>
      </c>
      <c r="D674" s="82" t="str">
        <f>B674&amp;IF(B674="",""," ")&amp;INDEX('Fixed inputs'!$D$93:$D$97,MATCH(A674,rngFuels,0))</f>
        <v>HVO</v>
      </c>
      <c r="E674" s="59"/>
      <c r="G674" s="86" t="str">
        <f t="shared" si="66"/>
        <v>HVO</v>
      </c>
      <c r="H674" s="86" t="s">
        <v>22</v>
      </c>
      <c r="I674" s="87">
        <f ca="1">INDEX(rngFuelPricesDeterministic,MATCH($C674,'Commodity inputs and calcs'!$N$33:$N$100,0),MATCH($A674,'Commodity inputs and calcs'!$O$32:$S$32,0))+'Fuel adder inputs and calcs'!Q671</f>
        <v>18.773748716506542</v>
      </c>
      <c r="J674" s="87"/>
      <c r="K674" s="86" t="s">
        <v>23</v>
      </c>
      <c r="L674" s="88">
        <v>1</v>
      </c>
      <c r="M674" s="137">
        <f>INDEX('Fixed inputs'!$G$8:$G$75,MATCH(C674,'Fixed inputs'!$D$8:$D$75,0))</f>
        <v>47392</v>
      </c>
      <c r="N674" s="137"/>
      <c r="O674" s="86" t="s">
        <v>24</v>
      </c>
      <c r="P674" s="86" t="s">
        <v>113</v>
      </c>
      <c r="Q674" s="86"/>
      <c r="R674" s="89" t="str">
        <f t="shared" si="67"/>
        <v>2024 Validation</v>
      </c>
    </row>
    <row r="675" spans="1:18" x14ac:dyDescent="0.6">
      <c r="A675" s="82" t="str">
        <f>'Fuel adder inputs and calcs'!C672</f>
        <v>HVO</v>
      </c>
      <c r="B675" s="82"/>
      <c r="C675" s="82" t="str">
        <f>'Fuel adder inputs and calcs'!E672&amp;'Fuel adder inputs and calcs'!F672</f>
        <v>2030Q1</v>
      </c>
      <c r="D675" s="82" t="str">
        <f>B675&amp;IF(B675="",""," ")&amp;INDEX('Fixed inputs'!$D$93:$D$97,MATCH(A675,rngFuels,0))</f>
        <v>HVO</v>
      </c>
      <c r="E675" s="59"/>
      <c r="G675" s="86" t="str">
        <f t="shared" si="66"/>
        <v>HVO</v>
      </c>
      <c r="H675" s="86" t="s">
        <v>22</v>
      </c>
      <c r="I675" s="87">
        <f ca="1">INDEX(rngFuelPricesDeterministic,MATCH($C675,'Commodity inputs and calcs'!$N$33:$N$100,0),MATCH($A675,'Commodity inputs and calcs'!$O$32:$S$32,0))+'Fuel adder inputs and calcs'!Q672</f>
        <v>18.773748716506542</v>
      </c>
      <c r="J675" s="87"/>
      <c r="K675" s="86" t="s">
        <v>23</v>
      </c>
      <c r="L675" s="88">
        <v>1</v>
      </c>
      <c r="M675" s="137">
        <f>INDEX('Fixed inputs'!$G$8:$G$75,MATCH(C675,'Fixed inputs'!$D$8:$D$75,0))</f>
        <v>47484</v>
      </c>
      <c r="N675" s="137"/>
      <c r="O675" s="86" t="s">
        <v>24</v>
      </c>
      <c r="P675" s="86" t="s">
        <v>113</v>
      </c>
      <c r="Q675" s="86"/>
      <c r="R675" s="89" t="str">
        <f t="shared" si="67"/>
        <v>2024 Validation</v>
      </c>
    </row>
    <row r="676" spans="1:18" x14ac:dyDescent="0.6">
      <c r="A676" s="82" t="str">
        <f>'Fuel adder inputs and calcs'!C673</f>
        <v>HVO</v>
      </c>
      <c r="B676" s="82"/>
      <c r="C676" s="82" t="str">
        <f>'Fuel adder inputs and calcs'!E673&amp;'Fuel adder inputs and calcs'!F673</f>
        <v>2030Q2</v>
      </c>
      <c r="D676" s="82" t="str">
        <f>B676&amp;IF(B676="",""," ")&amp;INDEX('Fixed inputs'!$D$93:$D$97,MATCH(A676,rngFuels,0))</f>
        <v>HVO</v>
      </c>
      <c r="E676" s="59"/>
      <c r="G676" s="86" t="str">
        <f t="shared" si="66"/>
        <v>HVO</v>
      </c>
      <c r="H676" s="86" t="s">
        <v>22</v>
      </c>
      <c r="I676" s="87">
        <f ca="1">INDEX(rngFuelPricesDeterministic,MATCH($C676,'Commodity inputs and calcs'!$N$33:$N$100,0),MATCH($A676,'Commodity inputs and calcs'!$O$32:$S$32,0))+'Fuel adder inputs and calcs'!Q673</f>
        <v>18.773748716506542</v>
      </c>
      <c r="J676" s="87"/>
      <c r="K676" s="86" t="s">
        <v>23</v>
      </c>
      <c r="L676" s="88">
        <v>1</v>
      </c>
      <c r="M676" s="137">
        <f>INDEX('Fixed inputs'!$G$8:$G$75,MATCH(C676,'Fixed inputs'!$D$8:$D$75,0))</f>
        <v>47574</v>
      </c>
      <c r="N676" s="137"/>
      <c r="O676" s="86" t="s">
        <v>24</v>
      </c>
      <c r="P676" s="86" t="s">
        <v>113</v>
      </c>
      <c r="Q676" s="86"/>
      <c r="R676" s="89" t="str">
        <f t="shared" si="67"/>
        <v>2024 Validation</v>
      </c>
    </row>
    <row r="677" spans="1:18" x14ac:dyDescent="0.6">
      <c r="A677" s="82" t="str">
        <f>'Fuel adder inputs and calcs'!C674</f>
        <v>HVO</v>
      </c>
      <c r="B677" s="82"/>
      <c r="C677" s="82" t="str">
        <f>'Fuel adder inputs and calcs'!E674&amp;'Fuel adder inputs and calcs'!F674</f>
        <v>2030Q3</v>
      </c>
      <c r="D677" s="82" t="str">
        <f>B677&amp;IF(B677="",""," ")&amp;INDEX('Fixed inputs'!$D$93:$D$97,MATCH(A677,rngFuels,0))</f>
        <v>HVO</v>
      </c>
      <c r="E677" s="59"/>
      <c r="G677" s="86" t="str">
        <f t="shared" si="66"/>
        <v>HVO</v>
      </c>
      <c r="H677" s="86" t="s">
        <v>22</v>
      </c>
      <c r="I677" s="87">
        <f ca="1">INDEX(rngFuelPricesDeterministic,MATCH($C677,'Commodity inputs and calcs'!$N$33:$N$100,0),MATCH($A677,'Commodity inputs and calcs'!$O$32:$S$32,0))+'Fuel adder inputs and calcs'!Q674</f>
        <v>18.773748716506542</v>
      </c>
      <c r="J677" s="87"/>
      <c r="K677" s="86" t="s">
        <v>23</v>
      </c>
      <c r="L677" s="88">
        <v>1</v>
      </c>
      <c r="M677" s="137">
        <f>INDEX('Fixed inputs'!$G$8:$G$75,MATCH(C677,'Fixed inputs'!$D$8:$D$75,0))</f>
        <v>47665</v>
      </c>
      <c r="N677" s="137"/>
      <c r="O677" s="86" t="s">
        <v>24</v>
      </c>
      <c r="P677" s="86" t="s">
        <v>113</v>
      </c>
      <c r="Q677" s="86"/>
      <c r="R677" s="89" t="str">
        <f t="shared" si="67"/>
        <v>2024 Validation</v>
      </c>
    </row>
    <row r="678" spans="1:18" x14ac:dyDescent="0.6">
      <c r="A678" s="82" t="str">
        <f>'Fuel adder inputs and calcs'!C675</f>
        <v>HVO</v>
      </c>
      <c r="B678" s="82"/>
      <c r="C678" s="82" t="str">
        <f>'Fuel adder inputs and calcs'!E675&amp;'Fuel adder inputs and calcs'!F675</f>
        <v>2030Q4</v>
      </c>
      <c r="D678" s="82" t="str">
        <f>B678&amp;IF(B678="",""," ")&amp;INDEX('Fixed inputs'!$D$93:$D$97,MATCH(A678,rngFuels,0))</f>
        <v>HVO</v>
      </c>
      <c r="E678" s="59"/>
      <c r="G678" s="86" t="str">
        <f t="shared" si="66"/>
        <v>HVO</v>
      </c>
      <c r="H678" s="86" t="s">
        <v>22</v>
      </c>
      <c r="I678" s="87">
        <f ca="1">INDEX(rngFuelPricesDeterministic,MATCH($C678,'Commodity inputs and calcs'!$N$33:$N$100,0),MATCH($A678,'Commodity inputs and calcs'!$O$32:$S$32,0))+'Fuel adder inputs and calcs'!Q675</f>
        <v>18.773748716506542</v>
      </c>
      <c r="J678" s="87"/>
      <c r="K678" s="86" t="s">
        <v>23</v>
      </c>
      <c r="L678" s="88">
        <v>1</v>
      </c>
      <c r="M678" s="137">
        <f>INDEX('Fixed inputs'!$G$8:$G$75,MATCH(C678,'Fixed inputs'!$D$8:$D$75,0))</f>
        <v>47757</v>
      </c>
      <c r="N678" s="137"/>
      <c r="O678" s="86" t="s">
        <v>24</v>
      </c>
      <c r="P678" s="86" t="s">
        <v>113</v>
      </c>
      <c r="Q678" s="86"/>
      <c r="R678" s="89" t="str">
        <f t="shared" si="67"/>
        <v>2024 Validation</v>
      </c>
    </row>
    <row r="679" spans="1:18" x14ac:dyDescent="0.6">
      <c r="A679" s="82" t="str">
        <f>'Fuel adder inputs and calcs'!C676</f>
        <v>HVO</v>
      </c>
      <c r="B679" s="82"/>
      <c r="C679" s="82" t="str">
        <f>'Fuel adder inputs and calcs'!E676&amp;'Fuel adder inputs and calcs'!F676</f>
        <v>2031Q1</v>
      </c>
      <c r="D679" s="82" t="str">
        <f>B679&amp;IF(B679="",""," ")&amp;INDEX('Fixed inputs'!$D$93:$D$97,MATCH(A679,rngFuels,0))</f>
        <v>HVO</v>
      </c>
      <c r="E679" s="59"/>
      <c r="G679" s="86" t="str">
        <f t="shared" si="66"/>
        <v>HVO</v>
      </c>
      <c r="H679" s="86" t="s">
        <v>22</v>
      </c>
      <c r="I679" s="87">
        <f ca="1">INDEX(rngFuelPricesDeterministic,MATCH($C679,'Commodity inputs and calcs'!$N$33:$N$100,0),MATCH($A679,'Commodity inputs and calcs'!$O$32:$S$32,0))+'Fuel adder inputs and calcs'!Q676</f>
        <v>18.773748716506542</v>
      </c>
      <c r="J679" s="87"/>
      <c r="K679" s="86" t="s">
        <v>23</v>
      </c>
      <c r="L679" s="88">
        <v>1</v>
      </c>
      <c r="M679" s="137">
        <f>INDEX('Fixed inputs'!$G$8:$G$75,MATCH(C679,'Fixed inputs'!$D$8:$D$75,0))</f>
        <v>47849</v>
      </c>
      <c r="N679" s="137"/>
      <c r="O679" s="86" t="s">
        <v>24</v>
      </c>
      <c r="P679" s="86" t="s">
        <v>113</v>
      </c>
      <c r="Q679" s="86"/>
      <c r="R679" s="89" t="str">
        <f t="shared" si="67"/>
        <v>2024 Validation</v>
      </c>
    </row>
    <row r="680" spans="1:18" x14ac:dyDescent="0.6">
      <c r="A680" s="82" t="str">
        <f>'Fuel adder inputs and calcs'!C677</f>
        <v>HVO</v>
      </c>
      <c r="B680" s="82"/>
      <c r="C680" s="82" t="str">
        <f>'Fuel adder inputs and calcs'!E677&amp;'Fuel adder inputs and calcs'!F677</f>
        <v>2031Q2</v>
      </c>
      <c r="D680" s="82" t="str">
        <f>B680&amp;IF(B680="",""," ")&amp;INDEX('Fixed inputs'!$D$93:$D$97,MATCH(A680,rngFuels,0))</f>
        <v>HVO</v>
      </c>
      <c r="E680" s="59"/>
      <c r="G680" s="86" t="str">
        <f t="shared" si="66"/>
        <v>HVO</v>
      </c>
      <c r="H680" s="86" t="s">
        <v>22</v>
      </c>
      <c r="I680" s="87">
        <f ca="1">INDEX(rngFuelPricesDeterministic,MATCH($C680,'Commodity inputs and calcs'!$N$33:$N$100,0),MATCH($A680,'Commodity inputs and calcs'!$O$32:$S$32,0))+'Fuel adder inputs and calcs'!Q677</f>
        <v>18.773748716506542</v>
      </c>
      <c r="J680" s="87"/>
      <c r="K680" s="86" t="s">
        <v>23</v>
      </c>
      <c r="L680" s="88">
        <v>1</v>
      </c>
      <c r="M680" s="137">
        <f>INDEX('Fixed inputs'!$G$8:$G$75,MATCH(C680,'Fixed inputs'!$D$8:$D$75,0))</f>
        <v>47939</v>
      </c>
      <c r="N680" s="137"/>
      <c r="O680" s="86" t="s">
        <v>24</v>
      </c>
      <c r="P680" s="86" t="s">
        <v>113</v>
      </c>
      <c r="Q680" s="86"/>
      <c r="R680" s="89" t="str">
        <f t="shared" si="67"/>
        <v>2024 Validation</v>
      </c>
    </row>
    <row r="681" spans="1:18" x14ac:dyDescent="0.6">
      <c r="A681" s="82" t="str">
        <f>'Fuel adder inputs and calcs'!C678</f>
        <v>HVO</v>
      </c>
      <c r="B681" s="82"/>
      <c r="C681" s="82" t="str">
        <f>'Fuel adder inputs and calcs'!E678&amp;'Fuel adder inputs and calcs'!F678</f>
        <v>2031Q3</v>
      </c>
      <c r="D681" s="82" t="str">
        <f>B681&amp;IF(B681="",""," ")&amp;INDEX('Fixed inputs'!$D$93:$D$97,MATCH(A681,rngFuels,0))</f>
        <v>HVO</v>
      </c>
      <c r="E681" s="59"/>
      <c r="G681" s="86" t="str">
        <f t="shared" si="66"/>
        <v>HVO</v>
      </c>
      <c r="H681" s="86" t="s">
        <v>22</v>
      </c>
      <c r="I681" s="87">
        <f ca="1">INDEX(rngFuelPricesDeterministic,MATCH($C681,'Commodity inputs and calcs'!$N$33:$N$100,0),MATCH($A681,'Commodity inputs and calcs'!$O$32:$S$32,0))+'Fuel adder inputs and calcs'!Q678</f>
        <v>18.773748716506542</v>
      </c>
      <c r="J681" s="87"/>
      <c r="K681" s="86" t="s">
        <v>23</v>
      </c>
      <c r="L681" s="88">
        <v>1</v>
      </c>
      <c r="M681" s="137">
        <f>INDEX('Fixed inputs'!$G$8:$G$75,MATCH(C681,'Fixed inputs'!$D$8:$D$75,0))</f>
        <v>48030</v>
      </c>
      <c r="N681" s="137"/>
      <c r="O681" s="86" t="s">
        <v>24</v>
      </c>
      <c r="P681" s="86" t="s">
        <v>113</v>
      </c>
      <c r="Q681" s="86"/>
      <c r="R681" s="89" t="str">
        <f t="shared" si="67"/>
        <v>2024 Validation</v>
      </c>
    </row>
    <row r="682" spans="1:18" x14ac:dyDescent="0.6">
      <c r="A682" s="82" t="str">
        <f>'Fuel adder inputs and calcs'!C679</f>
        <v>HVO</v>
      </c>
      <c r="B682" s="82"/>
      <c r="C682" s="82" t="str">
        <f>'Fuel adder inputs and calcs'!E679&amp;'Fuel adder inputs and calcs'!F679</f>
        <v>2031Q4</v>
      </c>
      <c r="D682" s="82" t="str">
        <f>B682&amp;IF(B682="",""," ")&amp;INDEX('Fixed inputs'!$D$93:$D$97,MATCH(A682,rngFuels,0))</f>
        <v>HVO</v>
      </c>
      <c r="E682" s="59"/>
      <c r="G682" s="86" t="str">
        <f t="shared" si="66"/>
        <v>HVO</v>
      </c>
      <c r="H682" s="86" t="s">
        <v>22</v>
      </c>
      <c r="I682" s="87">
        <f ca="1">INDEX(rngFuelPricesDeterministic,MATCH($C682,'Commodity inputs and calcs'!$N$33:$N$100,0),MATCH($A682,'Commodity inputs and calcs'!$O$32:$S$32,0))+'Fuel adder inputs and calcs'!Q679</f>
        <v>18.773748716506542</v>
      </c>
      <c r="J682" s="87"/>
      <c r="K682" s="86" t="s">
        <v>23</v>
      </c>
      <c r="L682" s="88">
        <v>1</v>
      </c>
      <c r="M682" s="137">
        <f>INDEX('Fixed inputs'!$G$8:$G$75,MATCH(C682,'Fixed inputs'!$D$8:$D$75,0))</f>
        <v>48122</v>
      </c>
      <c r="N682" s="137"/>
      <c r="O682" s="86" t="s">
        <v>24</v>
      </c>
      <c r="P682" s="86" t="s">
        <v>113</v>
      </c>
      <c r="Q682" s="86"/>
      <c r="R682" s="89" t="str">
        <f t="shared" si="67"/>
        <v>2024 Validation</v>
      </c>
    </row>
    <row r="683" spans="1:18" x14ac:dyDescent="0.6">
      <c r="A683" s="82" t="str">
        <f>'Fuel adder inputs and calcs'!C680</f>
        <v>HVO</v>
      </c>
      <c r="B683" s="82"/>
      <c r="C683" s="82" t="str">
        <f>'Fuel adder inputs and calcs'!E680&amp;'Fuel adder inputs and calcs'!F680</f>
        <v>2032Q1</v>
      </c>
      <c r="D683" s="82" t="str">
        <f>B683&amp;IF(B683="",""," ")&amp;INDEX('Fixed inputs'!$D$93:$D$97,MATCH(A683,rngFuels,0))</f>
        <v>HVO</v>
      </c>
      <c r="E683" s="59"/>
      <c r="G683" s="86" t="str">
        <f t="shared" si="66"/>
        <v>HVO</v>
      </c>
      <c r="H683" s="86" t="s">
        <v>22</v>
      </c>
      <c r="I683" s="87">
        <f ca="1">INDEX(rngFuelPricesDeterministic,MATCH($C683,'Commodity inputs and calcs'!$N$33:$N$100,0),MATCH($A683,'Commodity inputs and calcs'!$O$32:$S$32,0))+'Fuel adder inputs and calcs'!Q680</f>
        <v>18.773748716506542</v>
      </c>
      <c r="J683" s="87"/>
      <c r="K683" s="86" t="s">
        <v>23</v>
      </c>
      <c r="L683" s="88">
        <v>1</v>
      </c>
      <c r="M683" s="137">
        <f>INDEX('Fixed inputs'!$G$8:$G$75,MATCH(C683,'Fixed inputs'!$D$8:$D$75,0))</f>
        <v>48214</v>
      </c>
      <c r="N683" s="137"/>
      <c r="O683" s="86" t="s">
        <v>24</v>
      </c>
      <c r="P683" s="86" t="s">
        <v>113</v>
      </c>
      <c r="Q683" s="86"/>
      <c r="R683" s="89" t="str">
        <f t="shared" si="67"/>
        <v>2024 Validation</v>
      </c>
    </row>
    <row r="684" spans="1:18" x14ac:dyDescent="0.6">
      <c r="A684" s="82" t="str">
        <f>'Fuel adder inputs and calcs'!C681</f>
        <v>HVO</v>
      </c>
      <c r="B684" s="82"/>
      <c r="C684" s="82" t="str">
        <f>'Fuel adder inputs and calcs'!E681&amp;'Fuel adder inputs and calcs'!F681</f>
        <v>2032Q2</v>
      </c>
      <c r="D684" s="82" t="str">
        <f>B684&amp;IF(B684="",""," ")&amp;INDEX('Fixed inputs'!$D$93:$D$97,MATCH(A684,rngFuels,0))</f>
        <v>HVO</v>
      </c>
      <c r="E684" s="59"/>
      <c r="G684" s="86" t="str">
        <f t="shared" si="66"/>
        <v>HVO</v>
      </c>
      <c r="H684" s="86" t="s">
        <v>22</v>
      </c>
      <c r="I684" s="87">
        <f ca="1">INDEX(rngFuelPricesDeterministic,MATCH($C684,'Commodity inputs and calcs'!$N$33:$N$100,0),MATCH($A684,'Commodity inputs and calcs'!$O$32:$S$32,0))+'Fuel adder inputs and calcs'!Q681</f>
        <v>18.773748716506542</v>
      </c>
      <c r="J684" s="87"/>
      <c r="K684" s="86" t="s">
        <v>23</v>
      </c>
      <c r="L684" s="88">
        <v>1</v>
      </c>
      <c r="M684" s="137">
        <f>INDEX('Fixed inputs'!$G$8:$G$75,MATCH(C684,'Fixed inputs'!$D$8:$D$75,0))</f>
        <v>48305</v>
      </c>
      <c r="N684" s="137"/>
      <c r="O684" s="86" t="s">
        <v>24</v>
      </c>
      <c r="P684" s="86" t="s">
        <v>113</v>
      </c>
      <c r="Q684" s="86"/>
      <c r="R684" s="89" t="str">
        <f t="shared" si="67"/>
        <v>2024 Validation</v>
      </c>
    </row>
    <row r="685" spans="1:18" x14ac:dyDescent="0.6">
      <c r="A685" s="82" t="str">
        <f>'Fuel adder inputs and calcs'!C682</f>
        <v>HVO</v>
      </c>
      <c r="B685" s="82"/>
      <c r="C685" s="82" t="str">
        <f>'Fuel adder inputs and calcs'!E682&amp;'Fuel adder inputs and calcs'!F682</f>
        <v>2032Q3</v>
      </c>
      <c r="D685" s="82" t="str">
        <f>B685&amp;IF(B685="",""," ")&amp;INDEX('Fixed inputs'!$D$93:$D$97,MATCH(A685,rngFuels,0))</f>
        <v>HVO</v>
      </c>
      <c r="E685" s="59"/>
      <c r="G685" s="86" t="str">
        <f t="shared" si="66"/>
        <v>HVO</v>
      </c>
      <c r="H685" s="86" t="s">
        <v>22</v>
      </c>
      <c r="I685" s="87">
        <f ca="1">INDEX(rngFuelPricesDeterministic,MATCH($C685,'Commodity inputs and calcs'!$N$33:$N$100,0),MATCH($A685,'Commodity inputs and calcs'!$O$32:$S$32,0))+'Fuel adder inputs and calcs'!Q682</f>
        <v>18.773748716506542</v>
      </c>
      <c r="J685" s="87"/>
      <c r="K685" s="86" t="s">
        <v>23</v>
      </c>
      <c r="L685" s="88">
        <v>1</v>
      </c>
      <c r="M685" s="137">
        <f>INDEX('Fixed inputs'!$G$8:$G$75,MATCH(C685,'Fixed inputs'!$D$8:$D$75,0))</f>
        <v>48396</v>
      </c>
      <c r="N685" s="137"/>
      <c r="O685" s="86" t="s">
        <v>24</v>
      </c>
      <c r="P685" s="86" t="s">
        <v>113</v>
      </c>
      <c r="Q685" s="86"/>
      <c r="R685" s="89" t="str">
        <f t="shared" si="67"/>
        <v>2024 Validation</v>
      </c>
    </row>
    <row r="686" spans="1:18" x14ac:dyDescent="0.6">
      <c r="A686" s="82" t="str">
        <f>'Fuel adder inputs and calcs'!C683</f>
        <v>HVO</v>
      </c>
      <c r="B686" s="82"/>
      <c r="C686" s="82" t="str">
        <f>'Fuel adder inputs and calcs'!E683&amp;'Fuel adder inputs and calcs'!F683</f>
        <v>2032Q4</v>
      </c>
      <c r="D686" s="82" t="str">
        <f>B686&amp;IF(B686="",""," ")&amp;INDEX('Fixed inputs'!$D$93:$D$97,MATCH(A686,rngFuels,0))</f>
        <v>HVO</v>
      </c>
      <c r="E686" s="59"/>
      <c r="G686" s="86" t="str">
        <f t="shared" si="66"/>
        <v>HVO</v>
      </c>
      <c r="H686" s="86" t="s">
        <v>22</v>
      </c>
      <c r="I686" s="87">
        <f ca="1">INDEX(rngFuelPricesDeterministic,MATCH($C686,'Commodity inputs and calcs'!$N$33:$N$100,0),MATCH($A686,'Commodity inputs and calcs'!$O$32:$S$32,0))+'Fuel adder inputs and calcs'!Q683</f>
        <v>18.773748716506542</v>
      </c>
      <c r="J686" s="87"/>
      <c r="K686" s="86" t="s">
        <v>23</v>
      </c>
      <c r="L686" s="88">
        <v>1</v>
      </c>
      <c r="M686" s="137">
        <f>INDEX('Fixed inputs'!$G$8:$G$75,MATCH(C686,'Fixed inputs'!$D$8:$D$75,0))</f>
        <v>48488</v>
      </c>
      <c r="N686" s="137"/>
      <c r="O686" s="86" t="s">
        <v>24</v>
      </c>
      <c r="P686" s="86" t="s">
        <v>113</v>
      </c>
      <c r="Q686" s="86"/>
      <c r="R686" s="89" t="str">
        <f t="shared" si="67"/>
        <v>2024 Validation</v>
      </c>
    </row>
    <row r="687" spans="1:18" x14ac:dyDescent="0.6">
      <c r="A687" s="82" t="str">
        <f>'Fuel adder inputs and calcs'!C684</f>
        <v>HVO</v>
      </c>
      <c r="B687" s="82"/>
      <c r="C687" s="82" t="str">
        <f>'Fuel adder inputs and calcs'!E684&amp;'Fuel adder inputs and calcs'!F684</f>
        <v>2033Q1</v>
      </c>
      <c r="D687" s="82" t="str">
        <f>B687&amp;IF(B687="",""," ")&amp;INDEX('Fixed inputs'!$D$93:$D$97,MATCH(A687,rngFuels,0))</f>
        <v>HVO</v>
      </c>
      <c r="E687" s="59"/>
      <c r="G687" s="86" t="str">
        <f t="shared" si="66"/>
        <v>HVO</v>
      </c>
      <c r="H687" s="86" t="s">
        <v>22</v>
      </c>
      <c r="I687" s="87">
        <f ca="1">INDEX(rngFuelPricesDeterministic,MATCH($C687,'Commodity inputs and calcs'!$N$33:$N$100,0),MATCH($A687,'Commodity inputs and calcs'!$O$32:$S$32,0))+'Fuel adder inputs and calcs'!Q684</f>
        <v>18.773748716506542</v>
      </c>
      <c r="J687" s="87"/>
      <c r="K687" s="86" t="s">
        <v>23</v>
      </c>
      <c r="L687" s="88">
        <v>1</v>
      </c>
      <c r="M687" s="137">
        <f>INDEX('Fixed inputs'!$G$8:$G$75,MATCH(C687,'Fixed inputs'!$D$8:$D$75,0))</f>
        <v>48580</v>
      </c>
      <c r="N687" s="137"/>
      <c r="O687" s="86" t="s">
        <v>24</v>
      </c>
      <c r="P687" s="86" t="s">
        <v>113</v>
      </c>
      <c r="Q687" s="86"/>
      <c r="R687" s="89" t="str">
        <f t="shared" si="67"/>
        <v>2024 Validation</v>
      </c>
    </row>
    <row r="688" spans="1:18" x14ac:dyDescent="0.6">
      <c r="A688" s="82" t="str">
        <f>'Fuel adder inputs and calcs'!C685</f>
        <v>HVO</v>
      </c>
      <c r="B688" s="82"/>
      <c r="C688" s="82" t="str">
        <f>'Fuel adder inputs and calcs'!E685&amp;'Fuel adder inputs and calcs'!F685</f>
        <v>2033Q2</v>
      </c>
      <c r="D688" s="82" t="str">
        <f>B688&amp;IF(B688="",""," ")&amp;INDEX('Fixed inputs'!$D$93:$D$97,MATCH(A688,rngFuels,0))</f>
        <v>HVO</v>
      </c>
      <c r="E688" s="59"/>
      <c r="G688" s="86" t="str">
        <f t="shared" ref="G688:G690" si="68">D688</f>
        <v>HVO</v>
      </c>
      <c r="H688" s="86" t="s">
        <v>22</v>
      </c>
      <c r="I688" s="87">
        <f ca="1">INDEX(rngFuelPricesDeterministic,MATCH($C688,'Commodity inputs and calcs'!$N$33:$N$100,0),MATCH($A688,'Commodity inputs and calcs'!$O$32:$S$32,0))+'Fuel adder inputs and calcs'!Q685</f>
        <v>18.773748716506542</v>
      </c>
      <c r="J688" s="87"/>
      <c r="K688" s="86" t="s">
        <v>23</v>
      </c>
      <c r="L688" s="88">
        <v>1</v>
      </c>
      <c r="M688" s="137">
        <f>INDEX('Fixed inputs'!$G$8:$G$75,MATCH(C688,'Fixed inputs'!$D$8:$D$75,0))</f>
        <v>48670</v>
      </c>
      <c r="N688" s="137"/>
      <c r="O688" s="86" t="s">
        <v>24</v>
      </c>
      <c r="P688" s="86" t="s">
        <v>113</v>
      </c>
      <c r="Q688" s="86"/>
      <c r="R688" s="89" t="str">
        <f t="shared" ref="R688:R690" si="69">$H$6</f>
        <v>2024 Validation</v>
      </c>
    </row>
    <row r="689" spans="1:18" x14ac:dyDescent="0.6">
      <c r="A689" s="82" t="str">
        <f>'Fuel adder inputs and calcs'!C686</f>
        <v>HVO</v>
      </c>
      <c r="B689" s="82"/>
      <c r="C689" s="82" t="str">
        <f>'Fuel adder inputs and calcs'!E686&amp;'Fuel adder inputs and calcs'!F686</f>
        <v>2033Q3</v>
      </c>
      <c r="D689" s="82" t="str">
        <f>B689&amp;IF(B689="",""," ")&amp;INDEX('Fixed inputs'!$D$93:$D$97,MATCH(A689,rngFuels,0))</f>
        <v>HVO</v>
      </c>
      <c r="E689" s="59"/>
      <c r="G689" s="86" t="str">
        <f t="shared" si="68"/>
        <v>HVO</v>
      </c>
      <c r="H689" s="86" t="s">
        <v>22</v>
      </c>
      <c r="I689" s="87">
        <f ca="1">INDEX(rngFuelPricesDeterministic,MATCH($C689,'Commodity inputs and calcs'!$N$33:$N$100,0),MATCH($A689,'Commodity inputs and calcs'!$O$32:$S$32,0))+'Fuel adder inputs and calcs'!Q686</f>
        <v>18.773748716506542</v>
      </c>
      <c r="J689" s="87"/>
      <c r="K689" s="86" t="s">
        <v>23</v>
      </c>
      <c r="L689" s="88">
        <v>1</v>
      </c>
      <c r="M689" s="137">
        <f>INDEX('Fixed inputs'!$G$8:$G$75,MATCH(C689,'Fixed inputs'!$D$8:$D$75,0))</f>
        <v>48761</v>
      </c>
      <c r="N689" s="137"/>
      <c r="O689" s="86" t="s">
        <v>24</v>
      </c>
      <c r="P689" s="86" t="s">
        <v>113</v>
      </c>
      <c r="Q689" s="86"/>
      <c r="R689" s="89" t="str">
        <f t="shared" si="69"/>
        <v>2024 Validation</v>
      </c>
    </row>
    <row r="690" spans="1:18" x14ac:dyDescent="0.6">
      <c r="A690" s="82" t="str">
        <f>'Fuel adder inputs and calcs'!C687</f>
        <v>HVO</v>
      </c>
      <c r="B690" s="82"/>
      <c r="C690" s="82" t="str">
        <f>'Fuel adder inputs and calcs'!E687&amp;'Fuel adder inputs and calcs'!F687</f>
        <v>2033Q4</v>
      </c>
      <c r="D690" s="82" t="str">
        <f>B690&amp;IF(B690="",""," ")&amp;INDEX('Fixed inputs'!$D$93:$D$97,MATCH(A690,rngFuels,0))</f>
        <v>HVO</v>
      </c>
      <c r="E690" s="59"/>
      <c r="G690" s="86" t="str">
        <f t="shared" si="68"/>
        <v>HVO</v>
      </c>
      <c r="H690" s="86" t="s">
        <v>22</v>
      </c>
      <c r="I690" s="87">
        <f ca="1">INDEX(rngFuelPricesDeterministic,MATCH($C690,'Commodity inputs and calcs'!$N$33:$N$100,0),MATCH($A690,'Commodity inputs and calcs'!$O$32:$S$32,0))+'Fuel adder inputs and calcs'!Q687</f>
        <v>18.773748716506542</v>
      </c>
      <c r="J690" s="87"/>
      <c r="K690" s="86" t="s">
        <v>23</v>
      </c>
      <c r="L690" s="88">
        <v>1</v>
      </c>
      <c r="M690" s="137">
        <f>INDEX('Fixed inputs'!$G$8:$G$75,MATCH(C690,'Fixed inputs'!$D$8:$D$75,0))</f>
        <v>48853</v>
      </c>
      <c r="N690" s="137"/>
      <c r="O690" s="86" t="s">
        <v>24</v>
      </c>
      <c r="P690" s="86" t="s">
        <v>113</v>
      </c>
      <c r="Q690" s="86"/>
      <c r="R690" s="89" t="str">
        <f t="shared" si="69"/>
        <v>2024 Validation</v>
      </c>
    </row>
    <row r="691" spans="1:18" x14ac:dyDescent="0.6">
      <c r="A691" s="82" t="str">
        <f t="shared" ref="A691:A722" si="70">C691&amp;"Q"&amp;B691</f>
        <v>2017Q1</v>
      </c>
      <c r="B691" s="82">
        <f>IF(D691&lt;=3,1,IF(D691&lt;=6,2,IF(D691&lt;=9,3,4)))</f>
        <v>1</v>
      </c>
      <c r="C691" s="82">
        <f>'Fuel adder inputs and calcs'!E688</f>
        <v>2017</v>
      </c>
      <c r="D691" s="82">
        <f>'Fuel adder inputs and calcs'!B688</f>
        <v>1</v>
      </c>
      <c r="E691" s="152"/>
      <c r="F691" s="6" t="s">
        <v>143</v>
      </c>
      <c r="G691" s="90" t="s">
        <v>25</v>
      </c>
      <c r="H691" s="90" t="s">
        <v>22</v>
      </c>
      <c r="I691" s="91">
        <f ca="1">INDEX($I$147:$I$214,MATCH($A691,$C$147:$C$214,0))+'Fuel adder inputs and calcs'!Q688</f>
        <v>19.451985420594255</v>
      </c>
      <c r="J691" s="91"/>
      <c r="K691" s="90" t="s">
        <v>23</v>
      </c>
      <c r="L691" s="92">
        <v>1</v>
      </c>
      <c r="M691" s="138">
        <f>DATE(C691,D691,1)</f>
        <v>42736</v>
      </c>
      <c r="N691" s="137"/>
      <c r="O691" s="90"/>
      <c r="P691" s="86" t="s">
        <v>113</v>
      </c>
      <c r="Q691" s="86"/>
      <c r="R691" s="93" t="str">
        <f t="shared" si="60"/>
        <v>2024 Validation</v>
      </c>
    </row>
    <row r="692" spans="1:18" x14ac:dyDescent="0.6">
      <c r="A692" s="82" t="str">
        <f t="shared" si="70"/>
        <v>2017Q1</v>
      </c>
      <c r="B692" s="82">
        <f t="shared" ref="B692:B755" si="71">IF(D692&lt;=3,1,IF(D692&lt;=6,2,IF(D692&lt;=9,3,4)))</f>
        <v>1</v>
      </c>
      <c r="C692" s="82">
        <f>'Fuel adder inputs and calcs'!E689</f>
        <v>2017</v>
      </c>
      <c r="D692" s="82">
        <f>'Fuel adder inputs and calcs'!B689</f>
        <v>2</v>
      </c>
      <c r="E692" s="152"/>
      <c r="F692" s="153"/>
      <c r="G692" s="90" t="s">
        <v>25</v>
      </c>
      <c r="H692" s="90" t="s">
        <v>22</v>
      </c>
      <c r="I692" s="91">
        <f ca="1">INDEX($I$147:$I$214,MATCH($A692,$C$147:$C$214,0))+'Fuel adder inputs and calcs'!Q689</f>
        <v>20.167140342348002</v>
      </c>
      <c r="J692" s="91"/>
      <c r="K692" s="90" t="s">
        <v>23</v>
      </c>
      <c r="L692" s="92">
        <v>1</v>
      </c>
      <c r="M692" s="138">
        <f t="shared" ref="M692:M755" si="72">DATE(C692,D692,1)</f>
        <v>42767</v>
      </c>
      <c r="N692" s="137"/>
      <c r="O692" s="90"/>
      <c r="P692" s="86" t="s">
        <v>113</v>
      </c>
      <c r="Q692" s="86"/>
      <c r="R692" s="93" t="str">
        <f t="shared" si="60"/>
        <v>2024 Validation</v>
      </c>
    </row>
    <row r="693" spans="1:18" x14ac:dyDescent="0.6">
      <c r="A693" s="82" t="str">
        <f t="shared" si="70"/>
        <v>2017Q1</v>
      </c>
      <c r="B693" s="82">
        <f t="shared" si="71"/>
        <v>1</v>
      </c>
      <c r="C693" s="82">
        <f>'Fuel adder inputs and calcs'!E690</f>
        <v>2017</v>
      </c>
      <c r="D693" s="82">
        <f>'Fuel adder inputs and calcs'!B690</f>
        <v>3</v>
      </c>
      <c r="E693" s="152"/>
      <c r="F693" s="153"/>
      <c r="G693" s="90" t="s">
        <v>25</v>
      </c>
      <c r="H693" s="90" t="s">
        <v>22</v>
      </c>
      <c r="I693" s="91">
        <f ca="1">INDEX($I$147:$I$214,MATCH($A693,$C$147:$C$214,0))+'Fuel adder inputs and calcs'!Q690</f>
        <v>18.736828067308419</v>
      </c>
      <c r="J693" s="91"/>
      <c r="K693" s="90" t="s">
        <v>23</v>
      </c>
      <c r="L693" s="92">
        <v>1</v>
      </c>
      <c r="M693" s="138">
        <f t="shared" si="72"/>
        <v>42795</v>
      </c>
      <c r="N693" s="137"/>
      <c r="O693" s="90"/>
      <c r="P693" s="86" t="s">
        <v>113</v>
      </c>
      <c r="Q693" s="86"/>
      <c r="R693" s="93" t="str">
        <f t="shared" si="60"/>
        <v>2024 Validation</v>
      </c>
    </row>
    <row r="694" spans="1:18" x14ac:dyDescent="0.6">
      <c r="A694" s="82" t="str">
        <f t="shared" si="70"/>
        <v>2017Q2</v>
      </c>
      <c r="B694" s="82">
        <f t="shared" si="71"/>
        <v>2</v>
      </c>
      <c r="C694" s="82">
        <f>'Fuel adder inputs and calcs'!E691</f>
        <v>2017</v>
      </c>
      <c r="D694" s="82">
        <f>'Fuel adder inputs and calcs'!B691</f>
        <v>4</v>
      </c>
      <c r="E694" s="152"/>
      <c r="F694" s="153"/>
      <c r="G694" s="90" t="s">
        <v>25</v>
      </c>
      <c r="H694" s="90" t="s">
        <v>22</v>
      </c>
      <c r="I694" s="91">
        <f ca="1">INDEX($I$147:$I$214,MATCH($A694,$C$147:$C$214,0))+'Fuel adder inputs and calcs'!Q691</f>
        <v>10.491427474715765</v>
      </c>
      <c r="J694" s="91"/>
      <c r="K694" s="90" t="s">
        <v>23</v>
      </c>
      <c r="L694" s="92">
        <v>1</v>
      </c>
      <c r="M694" s="138">
        <f t="shared" si="72"/>
        <v>42826</v>
      </c>
      <c r="N694" s="137"/>
      <c r="O694" s="90"/>
      <c r="P694" s="86" t="s">
        <v>113</v>
      </c>
      <c r="Q694" s="86"/>
      <c r="R694" s="93" t="str">
        <f t="shared" si="60"/>
        <v>2024 Validation</v>
      </c>
    </row>
    <row r="695" spans="1:18" x14ac:dyDescent="0.6">
      <c r="A695" s="82" t="str">
        <f t="shared" si="70"/>
        <v>2017Q2</v>
      </c>
      <c r="B695" s="82">
        <f t="shared" si="71"/>
        <v>2</v>
      </c>
      <c r="C695" s="82">
        <f>'Fuel adder inputs and calcs'!E692</f>
        <v>2017</v>
      </c>
      <c r="D695" s="82">
        <f>'Fuel adder inputs and calcs'!B692</f>
        <v>5</v>
      </c>
      <c r="E695" s="152"/>
      <c r="F695" s="153"/>
      <c r="G695" s="90" t="s">
        <v>25</v>
      </c>
      <c r="H695" s="90" t="s">
        <v>22</v>
      </c>
      <c r="I695" s="91">
        <f ca="1">INDEX($I$147:$I$214,MATCH($A695,$C$147:$C$214,0))+'Fuel adder inputs and calcs'!Q692</f>
        <v>9.0039012497553479</v>
      </c>
      <c r="J695" s="91"/>
      <c r="K695" s="90" t="s">
        <v>23</v>
      </c>
      <c r="L695" s="92">
        <v>1</v>
      </c>
      <c r="M695" s="138">
        <f t="shared" si="72"/>
        <v>42856</v>
      </c>
      <c r="N695" s="137"/>
      <c r="O695" s="90"/>
      <c r="P695" s="86" t="s">
        <v>113</v>
      </c>
      <c r="Q695" s="86"/>
      <c r="R695" s="93" t="str">
        <f t="shared" si="60"/>
        <v>2024 Validation</v>
      </c>
    </row>
    <row r="696" spans="1:18" x14ac:dyDescent="0.6">
      <c r="A696" s="82" t="str">
        <f t="shared" si="70"/>
        <v>2017Q2</v>
      </c>
      <c r="B696" s="82">
        <f t="shared" si="71"/>
        <v>2</v>
      </c>
      <c r="C696" s="82">
        <f>'Fuel adder inputs and calcs'!E693</f>
        <v>2017</v>
      </c>
      <c r="D696" s="82">
        <f>'Fuel adder inputs and calcs'!B693</f>
        <v>6</v>
      </c>
      <c r="E696" s="152"/>
      <c r="F696" s="153"/>
      <c r="G696" s="90" t="s">
        <v>25</v>
      </c>
      <c r="H696" s="90" t="s">
        <v>22</v>
      </c>
      <c r="I696" s="91">
        <f ca="1">INDEX($I$147:$I$214,MATCH($A696,$C$147:$C$214,0))+'Fuel adder inputs and calcs'!Q693</f>
        <v>9.0039012497553479</v>
      </c>
      <c r="J696" s="91"/>
      <c r="K696" s="90" t="s">
        <v>23</v>
      </c>
      <c r="L696" s="92">
        <v>1</v>
      </c>
      <c r="M696" s="138">
        <f t="shared" si="72"/>
        <v>42887</v>
      </c>
      <c r="N696" s="137"/>
      <c r="O696" s="90"/>
      <c r="P696" s="86" t="s">
        <v>113</v>
      </c>
      <c r="Q696" s="86"/>
      <c r="R696" s="93" t="str">
        <f t="shared" si="60"/>
        <v>2024 Validation</v>
      </c>
    </row>
    <row r="697" spans="1:18" x14ac:dyDescent="0.6">
      <c r="A697" s="82" t="str">
        <f t="shared" si="70"/>
        <v>2017Q3</v>
      </c>
      <c r="B697" s="82">
        <f t="shared" si="71"/>
        <v>3</v>
      </c>
      <c r="C697" s="82">
        <f>'Fuel adder inputs and calcs'!E694</f>
        <v>2017</v>
      </c>
      <c r="D697" s="82">
        <f>'Fuel adder inputs and calcs'!B694</f>
        <v>7</v>
      </c>
      <c r="E697" s="152"/>
      <c r="F697" s="153"/>
      <c r="G697" s="90" t="s">
        <v>25</v>
      </c>
      <c r="H697" s="90" t="s">
        <v>22</v>
      </c>
      <c r="I697" s="91">
        <f ca="1">INDEX($I$147:$I$214,MATCH($A697,$C$147:$C$214,0))+'Fuel adder inputs and calcs'!Q694</f>
        <v>8.7250281819141318</v>
      </c>
      <c r="J697" s="91"/>
      <c r="K697" s="90" t="s">
        <v>23</v>
      </c>
      <c r="L697" s="92">
        <v>1</v>
      </c>
      <c r="M697" s="138">
        <f t="shared" si="72"/>
        <v>42917</v>
      </c>
      <c r="N697" s="137"/>
      <c r="O697" s="90"/>
      <c r="P697" s="86" t="s">
        <v>113</v>
      </c>
      <c r="Q697" s="86"/>
      <c r="R697" s="93" t="str">
        <f t="shared" si="60"/>
        <v>2024 Validation</v>
      </c>
    </row>
    <row r="698" spans="1:18" x14ac:dyDescent="0.6">
      <c r="A698" s="82" t="str">
        <f t="shared" si="70"/>
        <v>2017Q3</v>
      </c>
      <c r="B698" s="82">
        <f t="shared" si="71"/>
        <v>3</v>
      </c>
      <c r="C698" s="82">
        <f>'Fuel adder inputs and calcs'!E695</f>
        <v>2017</v>
      </c>
      <c r="D698" s="82">
        <f>'Fuel adder inputs and calcs'!B695</f>
        <v>8</v>
      </c>
      <c r="E698" s="152"/>
      <c r="F698" s="153"/>
      <c r="G698" s="90" t="s">
        <v>25</v>
      </c>
      <c r="H698" s="90" t="s">
        <v>22</v>
      </c>
      <c r="I698" s="91">
        <f ca="1">INDEX($I$147:$I$214,MATCH($A698,$C$147:$C$214,0))+'Fuel adder inputs and calcs'!Q695</f>
        <v>8.7250281819141318</v>
      </c>
      <c r="J698" s="91"/>
      <c r="K698" s="90" t="s">
        <v>23</v>
      </c>
      <c r="L698" s="92">
        <v>1</v>
      </c>
      <c r="M698" s="138">
        <f t="shared" si="72"/>
        <v>42948</v>
      </c>
      <c r="N698" s="137"/>
      <c r="O698" s="90"/>
      <c r="P698" s="86" t="s">
        <v>113</v>
      </c>
      <c r="Q698" s="86"/>
      <c r="R698" s="93" t="str">
        <f t="shared" si="60"/>
        <v>2024 Validation</v>
      </c>
    </row>
    <row r="699" spans="1:18" x14ac:dyDescent="0.6">
      <c r="A699" s="82" t="str">
        <f t="shared" si="70"/>
        <v>2017Q3</v>
      </c>
      <c r="B699" s="82">
        <f t="shared" si="71"/>
        <v>3</v>
      </c>
      <c r="C699" s="82">
        <f>'Fuel adder inputs and calcs'!E696</f>
        <v>2017</v>
      </c>
      <c r="D699" s="82">
        <f>'Fuel adder inputs and calcs'!B696</f>
        <v>9</v>
      </c>
      <c r="E699" s="152"/>
      <c r="F699" s="153"/>
      <c r="G699" s="90" t="s">
        <v>25</v>
      </c>
      <c r="H699" s="90" t="s">
        <v>22</v>
      </c>
      <c r="I699" s="91">
        <f ca="1">INDEX($I$147:$I$214,MATCH($A699,$C$147:$C$214,0))+'Fuel adder inputs and calcs'!Q696</f>
        <v>8.7250281819141318</v>
      </c>
      <c r="J699" s="91"/>
      <c r="K699" s="90" t="s">
        <v>23</v>
      </c>
      <c r="L699" s="92">
        <v>1</v>
      </c>
      <c r="M699" s="138">
        <f t="shared" si="72"/>
        <v>42979</v>
      </c>
      <c r="N699" s="137"/>
      <c r="O699" s="90"/>
      <c r="P699" s="86" t="s">
        <v>113</v>
      </c>
      <c r="Q699" s="86"/>
      <c r="R699" s="93" t="str">
        <f t="shared" si="60"/>
        <v>2024 Validation</v>
      </c>
    </row>
    <row r="700" spans="1:18" x14ac:dyDescent="0.6">
      <c r="A700" s="82" t="str">
        <f t="shared" si="70"/>
        <v>2017Q4</v>
      </c>
      <c r="B700" s="82">
        <f t="shared" si="71"/>
        <v>4</v>
      </c>
      <c r="C700" s="82">
        <f>'Fuel adder inputs and calcs'!E697</f>
        <v>2017</v>
      </c>
      <c r="D700" s="82">
        <f>'Fuel adder inputs and calcs'!B697</f>
        <v>10</v>
      </c>
      <c r="E700" s="152"/>
      <c r="F700" s="153"/>
      <c r="G700" s="90" t="s">
        <v>25</v>
      </c>
      <c r="H700" s="90" t="s">
        <v>22</v>
      </c>
      <c r="I700" s="91">
        <f ca="1">INDEX($I$147:$I$214,MATCH($A700,$C$147:$C$214,0))+'Fuel adder inputs and calcs'!Q697</f>
        <v>11.151827940572254</v>
      </c>
      <c r="J700" s="91"/>
      <c r="K700" s="90" t="s">
        <v>23</v>
      </c>
      <c r="L700" s="92">
        <v>1</v>
      </c>
      <c r="M700" s="138">
        <f t="shared" si="72"/>
        <v>43009</v>
      </c>
      <c r="N700" s="137"/>
      <c r="O700" s="90"/>
      <c r="P700" s="86" t="s">
        <v>113</v>
      </c>
      <c r="Q700" s="86"/>
      <c r="R700" s="93" t="str">
        <f t="shared" si="60"/>
        <v>2024 Validation</v>
      </c>
    </row>
    <row r="701" spans="1:18" x14ac:dyDescent="0.6">
      <c r="A701" s="82" t="str">
        <f t="shared" si="70"/>
        <v>2017Q4</v>
      </c>
      <c r="B701" s="82">
        <f t="shared" si="71"/>
        <v>4</v>
      </c>
      <c r="C701" s="82">
        <f>'Fuel adder inputs and calcs'!E698</f>
        <v>2017</v>
      </c>
      <c r="D701" s="82">
        <f>'Fuel adder inputs and calcs'!B698</f>
        <v>11</v>
      </c>
      <c r="E701" s="152"/>
      <c r="F701" s="153"/>
      <c r="G701" s="90" t="s">
        <v>25</v>
      </c>
      <c r="H701" s="90" t="s">
        <v>22</v>
      </c>
      <c r="I701" s="91">
        <f ca="1">INDEX($I$147:$I$214,MATCH($A701,$C$147:$C$214,0))+'Fuel adder inputs and calcs'!Q698</f>
        <v>11.151827940572254</v>
      </c>
      <c r="J701" s="91"/>
      <c r="K701" s="90" t="s">
        <v>23</v>
      </c>
      <c r="L701" s="92">
        <v>1</v>
      </c>
      <c r="M701" s="138">
        <f t="shared" si="72"/>
        <v>43040</v>
      </c>
      <c r="N701" s="137"/>
      <c r="O701" s="90"/>
      <c r="P701" s="86" t="s">
        <v>113</v>
      </c>
      <c r="Q701" s="86"/>
      <c r="R701" s="93" t="str">
        <f t="shared" si="60"/>
        <v>2024 Validation</v>
      </c>
    </row>
    <row r="702" spans="1:18" x14ac:dyDescent="0.6">
      <c r="A702" s="82" t="str">
        <f t="shared" si="70"/>
        <v>2017Q4</v>
      </c>
      <c r="B702" s="82">
        <f t="shared" si="71"/>
        <v>4</v>
      </c>
      <c r="C702" s="82">
        <f>'Fuel adder inputs and calcs'!E699</f>
        <v>2017</v>
      </c>
      <c r="D702" s="82">
        <f>'Fuel adder inputs and calcs'!B699</f>
        <v>12</v>
      </c>
      <c r="E702" s="152"/>
      <c r="F702" s="153"/>
      <c r="G702" s="90" t="s">
        <v>25</v>
      </c>
      <c r="H702" s="90" t="s">
        <v>22</v>
      </c>
      <c r="I702" s="91">
        <f ca="1">INDEX($I$147:$I$214,MATCH($A702,$C$147:$C$214,0))+'Fuel adder inputs and calcs'!Q699</f>
        <v>12.359959743677386</v>
      </c>
      <c r="J702" s="91"/>
      <c r="K702" s="90" t="s">
        <v>23</v>
      </c>
      <c r="L702" s="92">
        <v>1</v>
      </c>
      <c r="M702" s="138">
        <f t="shared" si="72"/>
        <v>43070</v>
      </c>
      <c r="N702" s="137"/>
      <c r="O702" s="90"/>
      <c r="P702" s="86" t="s">
        <v>113</v>
      </c>
      <c r="Q702" s="86"/>
      <c r="R702" s="93" t="str">
        <f t="shared" si="60"/>
        <v>2024 Validation</v>
      </c>
    </row>
    <row r="703" spans="1:18" x14ac:dyDescent="0.6">
      <c r="A703" s="82" t="str">
        <f t="shared" si="70"/>
        <v>2018Q1</v>
      </c>
      <c r="B703" s="82">
        <f t="shared" si="71"/>
        <v>1</v>
      </c>
      <c r="C703" s="82">
        <f>'Fuel adder inputs and calcs'!E700</f>
        <v>2018</v>
      </c>
      <c r="D703" s="82">
        <f>'Fuel adder inputs and calcs'!B700</f>
        <v>1</v>
      </c>
      <c r="E703" s="152"/>
      <c r="F703" s="153"/>
      <c r="G703" s="90" t="s">
        <v>25</v>
      </c>
      <c r="H703" s="90" t="s">
        <v>22</v>
      </c>
      <c r="I703" s="91">
        <f ca="1">INDEX($I$147:$I$214,MATCH($A703,$C$147:$C$214,0))+'Fuel adder inputs and calcs'!Q700</f>
        <v>19.278416023078119</v>
      </c>
      <c r="J703" s="91"/>
      <c r="K703" s="90" t="s">
        <v>23</v>
      </c>
      <c r="L703" s="92">
        <v>1</v>
      </c>
      <c r="M703" s="138">
        <f t="shared" si="72"/>
        <v>43101</v>
      </c>
      <c r="N703" s="137"/>
      <c r="O703" s="90"/>
      <c r="P703" s="86" t="s">
        <v>113</v>
      </c>
      <c r="Q703" s="86"/>
      <c r="R703" s="93" t="str">
        <f t="shared" si="60"/>
        <v>2024 Validation</v>
      </c>
    </row>
    <row r="704" spans="1:18" x14ac:dyDescent="0.6">
      <c r="A704" s="82" t="str">
        <f t="shared" si="70"/>
        <v>2018Q1</v>
      </c>
      <c r="B704" s="82">
        <f t="shared" si="71"/>
        <v>1</v>
      </c>
      <c r="C704" s="82">
        <f>'Fuel adder inputs and calcs'!E701</f>
        <v>2018</v>
      </c>
      <c r="D704" s="82">
        <f>'Fuel adder inputs and calcs'!B701</f>
        <v>2</v>
      </c>
      <c r="E704" s="152"/>
      <c r="F704" s="153"/>
      <c r="G704" s="90" t="s">
        <v>25</v>
      </c>
      <c r="H704" s="90" t="s">
        <v>22</v>
      </c>
      <c r="I704" s="91">
        <f ca="1">INDEX($I$147:$I$214,MATCH($A704,$C$147:$C$214,0))+'Fuel adder inputs and calcs'!Q701</f>
        <v>19.968775376833218</v>
      </c>
      <c r="J704" s="91"/>
      <c r="K704" s="90" t="s">
        <v>23</v>
      </c>
      <c r="L704" s="92">
        <v>1</v>
      </c>
      <c r="M704" s="138">
        <f t="shared" si="72"/>
        <v>43132</v>
      </c>
      <c r="N704" s="137"/>
      <c r="O704" s="90"/>
      <c r="P704" s="86" t="s">
        <v>113</v>
      </c>
      <c r="Q704" s="86"/>
      <c r="R704" s="93" t="str">
        <f t="shared" si="60"/>
        <v>2024 Validation</v>
      </c>
    </row>
    <row r="705" spans="1:18" x14ac:dyDescent="0.6">
      <c r="A705" s="82" t="str">
        <f t="shared" si="70"/>
        <v>2018Q1</v>
      </c>
      <c r="B705" s="82">
        <f t="shared" si="71"/>
        <v>1</v>
      </c>
      <c r="C705" s="82">
        <f>'Fuel adder inputs and calcs'!E702</f>
        <v>2018</v>
      </c>
      <c r="D705" s="82">
        <f>'Fuel adder inputs and calcs'!B702</f>
        <v>3</v>
      </c>
      <c r="E705" s="152"/>
      <c r="F705" s="153"/>
      <c r="G705" s="90" t="s">
        <v>25</v>
      </c>
      <c r="H705" s="90" t="s">
        <v>22</v>
      </c>
      <c r="I705" s="91">
        <f ca="1">INDEX($I$147:$I$214,MATCH($A705,$C$147:$C$214,0))+'Fuel adder inputs and calcs'!Q702</f>
        <v>18.588054322096053</v>
      </c>
      <c r="J705" s="91"/>
      <c r="K705" s="90" t="s">
        <v>23</v>
      </c>
      <c r="L705" s="92">
        <v>1</v>
      </c>
      <c r="M705" s="138">
        <f t="shared" si="72"/>
        <v>43160</v>
      </c>
      <c r="N705" s="137"/>
      <c r="O705" s="90"/>
      <c r="P705" s="86" t="s">
        <v>113</v>
      </c>
      <c r="Q705" s="86"/>
      <c r="R705" s="93" t="str">
        <f t="shared" si="60"/>
        <v>2024 Validation</v>
      </c>
    </row>
    <row r="706" spans="1:18" x14ac:dyDescent="0.6">
      <c r="A706" s="82" t="str">
        <f t="shared" si="70"/>
        <v>2018Q2</v>
      </c>
      <c r="B706" s="82">
        <f t="shared" si="71"/>
        <v>2</v>
      </c>
      <c r="C706" s="82">
        <f>'Fuel adder inputs and calcs'!E703</f>
        <v>2018</v>
      </c>
      <c r="D706" s="82">
        <f>'Fuel adder inputs and calcs'!B703</f>
        <v>4</v>
      </c>
      <c r="E706" s="152"/>
      <c r="F706" s="153"/>
      <c r="G706" s="90" t="s">
        <v>25</v>
      </c>
      <c r="H706" s="90" t="s">
        <v>22</v>
      </c>
      <c r="I706" s="91">
        <f ca="1">INDEX($I$147:$I$214,MATCH($A706,$C$147:$C$214,0))+'Fuel adder inputs and calcs'!Q703</f>
        <v>10.435637299184847</v>
      </c>
      <c r="J706" s="91"/>
      <c r="K706" s="90" t="s">
        <v>23</v>
      </c>
      <c r="L706" s="92">
        <v>1</v>
      </c>
      <c r="M706" s="138">
        <f t="shared" si="72"/>
        <v>43191</v>
      </c>
      <c r="N706" s="137"/>
      <c r="O706" s="90"/>
      <c r="P706" s="86" t="s">
        <v>113</v>
      </c>
      <c r="Q706" s="86"/>
      <c r="R706" s="93" t="str">
        <f t="shared" si="60"/>
        <v>2024 Validation</v>
      </c>
    </row>
    <row r="707" spans="1:18" x14ac:dyDescent="0.6">
      <c r="A707" s="82" t="str">
        <f t="shared" si="70"/>
        <v>2018Q2</v>
      </c>
      <c r="B707" s="82">
        <f t="shared" si="71"/>
        <v>2</v>
      </c>
      <c r="C707" s="82">
        <f>'Fuel adder inputs and calcs'!E704</f>
        <v>2018</v>
      </c>
      <c r="D707" s="82">
        <f>'Fuel adder inputs and calcs'!B704</f>
        <v>5</v>
      </c>
      <c r="E707" s="152"/>
      <c r="F707" s="153"/>
      <c r="G707" s="90" t="s">
        <v>25</v>
      </c>
      <c r="H707" s="90" t="s">
        <v>22</v>
      </c>
      <c r="I707" s="91">
        <f ca="1">INDEX($I$147:$I$214,MATCH($A707,$C$147:$C$214,0))+'Fuel adder inputs and calcs'!Q704</f>
        <v>8.9996859939220144</v>
      </c>
      <c r="J707" s="91"/>
      <c r="K707" s="90" t="s">
        <v>23</v>
      </c>
      <c r="L707" s="92">
        <v>1</v>
      </c>
      <c r="M707" s="138">
        <f t="shared" si="72"/>
        <v>43221</v>
      </c>
      <c r="N707" s="137"/>
      <c r="O707" s="90"/>
      <c r="P707" s="86" t="s">
        <v>113</v>
      </c>
      <c r="Q707" s="86"/>
      <c r="R707" s="93" t="str">
        <f t="shared" si="60"/>
        <v>2024 Validation</v>
      </c>
    </row>
    <row r="708" spans="1:18" x14ac:dyDescent="0.6">
      <c r="A708" s="82" t="str">
        <f t="shared" si="70"/>
        <v>2018Q2</v>
      </c>
      <c r="B708" s="82">
        <f t="shared" si="71"/>
        <v>2</v>
      </c>
      <c r="C708" s="82">
        <f>'Fuel adder inputs and calcs'!E705</f>
        <v>2018</v>
      </c>
      <c r="D708" s="82">
        <f>'Fuel adder inputs and calcs'!B705</f>
        <v>6</v>
      </c>
      <c r="E708" s="152"/>
      <c r="F708" s="153"/>
      <c r="G708" s="90" t="s">
        <v>25</v>
      </c>
      <c r="H708" s="90" t="s">
        <v>22</v>
      </c>
      <c r="I708" s="91">
        <f ca="1">INDEX($I$147:$I$214,MATCH($A708,$C$147:$C$214,0))+'Fuel adder inputs and calcs'!Q705</f>
        <v>8.9996859939220144</v>
      </c>
      <c r="J708" s="91"/>
      <c r="K708" s="90" t="s">
        <v>23</v>
      </c>
      <c r="L708" s="92">
        <v>1</v>
      </c>
      <c r="M708" s="138">
        <f t="shared" si="72"/>
        <v>43252</v>
      </c>
      <c r="N708" s="137"/>
      <c r="O708" s="90"/>
      <c r="P708" s="86" t="s">
        <v>113</v>
      </c>
      <c r="Q708" s="86"/>
      <c r="R708" s="93" t="str">
        <f t="shared" si="60"/>
        <v>2024 Validation</v>
      </c>
    </row>
    <row r="709" spans="1:18" x14ac:dyDescent="0.6">
      <c r="A709" s="82" t="str">
        <f t="shared" si="70"/>
        <v>2018Q3</v>
      </c>
      <c r="B709" s="82">
        <f t="shared" si="71"/>
        <v>3</v>
      </c>
      <c r="C709" s="82">
        <f>'Fuel adder inputs and calcs'!E706</f>
        <v>2018</v>
      </c>
      <c r="D709" s="82">
        <f>'Fuel adder inputs and calcs'!B706</f>
        <v>7</v>
      </c>
      <c r="E709" s="152"/>
      <c r="F709" s="153"/>
      <c r="G709" s="90" t="s">
        <v>25</v>
      </c>
      <c r="H709" s="90" t="s">
        <v>22</v>
      </c>
      <c r="I709" s="91">
        <f ca="1">INDEX($I$147:$I$214,MATCH($A709,$C$147:$C$214,0))+'Fuel adder inputs and calcs'!Q706</f>
        <v>8.7208129260807983</v>
      </c>
      <c r="J709" s="91"/>
      <c r="K709" s="90" t="s">
        <v>23</v>
      </c>
      <c r="L709" s="92">
        <v>1</v>
      </c>
      <c r="M709" s="138">
        <f t="shared" si="72"/>
        <v>43282</v>
      </c>
      <c r="N709" s="137"/>
      <c r="O709" s="90"/>
      <c r="P709" s="86" t="s">
        <v>113</v>
      </c>
      <c r="Q709" s="86"/>
      <c r="R709" s="93" t="str">
        <f t="shared" si="60"/>
        <v>2024 Validation</v>
      </c>
    </row>
    <row r="710" spans="1:18" x14ac:dyDescent="0.6">
      <c r="A710" s="82" t="str">
        <f t="shared" si="70"/>
        <v>2018Q3</v>
      </c>
      <c r="B710" s="82">
        <f t="shared" si="71"/>
        <v>3</v>
      </c>
      <c r="C710" s="82">
        <f>'Fuel adder inputs and calcs'!E707</f>
        <v>2018</v>
      </c>
      <c r="D710" s="82">
        <f>'Fuel adder inputs and calcs'!B707</f>
        <v>8</v>
      </c>
      <c r="E710" s="152"/>
      <c r="F710" s="153"/>
      <c r="G710" s="90" t="s">
        <v>25</v>
      </c>
      <c r="H710" s="90" t="s">
        <v>22</v>
      </c>
      <c r="I710" s="91">
        <f ca="1">INDEX($I$147:$I$214,MATCH($A710,$C$147:$C$214,0))+'Fuel adder inputs and calcs'!Q707</f>
        <v>8.7208129260807983</v>
      </c>
      <c r="J710" s="91"/>
      <c r="K710" s="90" t="s">
        <v>23</v>
      </c>
      <c r="L710" s="92">
        <v>1</v>
      </c>
      <c r="M710" s="138">
        <f t="shared" si="72"/>
        <v>43313</v>
      </c>
      <c r="N710" s="137"/>
      <c r="O710" s="90"/>
      <c r="P710" s="86" t="s">
        <v>113</v>
      </c>
      <c r="Q710" s="86"/>
      <c r="R710" s="93" t="str">
        <f t="shared" si="60"/>
        <v>2024 Validation</v>
      </c>
    </row>
    <row r="711" spans="1:18" x14ac:dyDescent="0.6">
      <c r="A711" s="82" t="str">
        <f t="shared" si="70"/>
        <v>2018Q3</v>
      </c>
      <c r="B711" s="82">
        <f t="shared" si="71"/>
        <v>3</v>
      </c>
      <c r="C711" s="82">
        <f>'Fuel adder inputs and calcs'!E708</f>
        <v>2018</v>
      </c>
      <c r="D711" s="82">
        <f>'Fuel adder inputs and calcs'!B708</f>
        <v>9</v>
      </c>
      <c r="E711" s="152"/>
      <c r="F711" s="153"/>
      <c r="G711" s="90" t="s">
        <v>25</v>
      </c>
      <c r="H711" s="90" t="s">
        <v>22</v>
      </c>
      <c r="I711" s="91">
        <f ca="1">INDEX($I$147:$I$214,MATCH($A711,$C$147:$C$214,0))+'Fuel adder inputs and calcs'!Q708</f>
        <v>8.7208129260807983</v>
      </c>
      <c r="J711" s="91"/>
      <c r="K711" s="90" t="s">
        <v>23</v>
      </c>
      <c r="L711" s="92">
        <v>1</v>
      </c>
      <c r="M711" s="138">
        <f t="shared" si="72"/>
        <v>43344</v>
      </c>
      <c r="N711" s="137"/>
      <c r="O711" s="90"/>
      <c r="P711" s="86" t="s">
        <v>113</v>
      </c>
      <c r="Q711" s="86"/>
      <c r="R711" s="93" t="str">
        <f t="shared" si="60"/>
        <v>2024 Validation</v>
      </c>
    </row>
    <row r="712" spans="1:18" x14ac:dyDescent="0.6">
      <c r="A712" s="82" t="str">
        <f t="shared" si="70"/>
        <v>2018Q4</v>
      </c>
      <c r="B712" s="82">
        <f t="shared" si="71"/>
        <v>4</v>
      </c>
      <c r="C712" s="82">
        <f>'Fuel adder inputs and calcs'!E709</f>
        <v>2018</v>
      </c>
      <c r="D712" s="82">
        <f>'Fuel adder inputs and calcs'!B709</f>
        <v>10</v>
      </c>
      <c r="E712" s="152"/>
      <c r="F712" s="153"/>
      <c r="G712" s="90" t="s">
        <v>25</v>
      </c>
      <c r="H712" s="90" t="s">
        <v>22</v>
      </c>
      <c r="I712" s="91">
        <f ca="1">INDEX($I$147:$I$214,MATCH($A712,$C$147:$C$214,0))+'Fuel adder inputs and calcs'!Q709</f>
        <v>11.059192278077337</v>
      </c>
      <c r="J712" s="91"/>
      <c r="K712" s="90" t="s">
        <v>23</v>
      </c>
      <c r="L712" s="92">
        <v>1</v>
      </c>
      <c r="M712" s="138">
        <f t="shared" si="72"/>
        <v>43374</v>
      </c>
      <c r="N712" s="137"/>
      <c r="O712" s="90"/>
      <c r="P712" s="86" t="s">
        <v>113</v>
      </c>
      <c r="Q712" s="86"/>
      <c r="R712" s="93" t="str">
        <f t="shared" si="60"/>
        <v>2024 Validation</v>
      </c>
    </row>
    <row r="713" spans="1:18" x14ac:dyDescent="0.6">
      <c r="A713" s="82" t="str">
        <f t="shared" si="70"/>
        <v>2018Q4</v>
      </c>
      <c r="B713" s="82">
        <f t="shared" si="71"/>
        <v>4</v>
      </c>
      <c r="C713" s="82">
        <f>'Fuel adder inputs and calcs'!E710</f>
        <v>2018</v>
      </c>
      <c r="D713" s="82">
        <f>'Fuel adder inputs and calcs'!B710</f>
        <v>11</v>
      </c>
      <c r="E713" s="152"/>
      <c r="F713" s="153"/>
      <c r="G713" s="90" t="s">
        <v>25</v>
      </c>
      <c r="H713" s="90" t="s">
        <v>22</v>
      </c>
      <c r="I713" s="91">
        <f ca="1">INDEX($I$147:$I$214,MATCH($A713,$C$147:$C$214,0))+'Fuel adder inputs and calcs'!Q710</f>
        <v>11.059192278077337</v>
      </c>
      <c r="J713" s="91"/>
      <c r="K713" s="90" t="s">
        <v>23</v>
      </c>
      <c r="L713" s="92">
        <v>1</v>
      </c>
      <c r="M713" s="138">
        <f t="shared" si="72"/>
        <v>43405</v>
      </c>
      <c r="N713" s="137"/>
      <c r="O713" s="90"/>
      <c r="P713" s="86" t="s">
        <v>113</v>
      </c>
      <c r="Q713" s="86"/>
      <c r="R713" s="93" t="str">
        <f t="shared" si="60"/>
        <v>2024 Validation</v>
      </c>
    </row>
    <row r="714" spans="1:18" x14ac:dyDescent="0.6">
      <c r="A714" s="82" t="str">
        <f t="shared" si="70"/>
        <v>2018Q4</v>
      </c>
      <c r="B714" s="82">
        <f t="shared" si="71"/>
        <v>4</v>
      </c>
      <c r="C714" s="82">
        <f>'Fuel adder inputs and calcs'!E711</f>
        <v>2018</v>
      </c>
      <c r="D714" s="82">
        <f>'Fuel adder inputs and calcs'!B711</f>
        <v>12</v>
      </c>
      <c r="E714" s="152"/>
      <c r="F714" s="153"/>
      <c r="G714" s="90" t="s">
        <v>25</v>
      </c>
      <c r="H714" s="90" t="s">
        <v>22</v>
      </c>
      <c r="I714" s="91">
        <f ca="1">INDEX($I$147:$I$214,MATCH($A714,$C$147:$C$214,0))+'Fuel adder inputs and calcs'!Q711</f>
        <v>12.195274137017837</v>
      </c>
      <c r="J714" s="91"/>
      <c r="K714" s="90" t="s">
        <v>23</v>
      </c>
      <c r="L714" s="92">
        <v>1</v>
      </c>
      <c r="M714" s="138">
        <f t="shared" si="72"/>
        <v>43435</v>
      </c>
      <c r="N714" s="137"/>
      <c r="O714" s="90"/>
      <c r="P714" s="86" t="s">
        <v>113</v>
      </c>
      <c r="Q714" s="86"/>
      <c r="R714" s="93" t="str">
        <f t="shared" si="60"/>
        <v>2024 Validation</v>
      </c>
    </row>
    <row r="715" spans="1:18" x14ac:dyDescent="0.6">
      <c r="A715" s="82" t="str">
        <f t="shared" si="70"/>
        <v>2019Q1</v>
      </c>
      <c r="B715" s="82">
        <f t="shared" si="71"/>
        <v>1</v>
      </c>
      <c r="C715" s="82">
        <f>'Fuel adder inputs and calcs'!E712</f>
        <v>2019</v>
      </c>
      <c r="D715" s="82">
        <f>'Fuel adder inputs and calcs'!B712</f>
        <v>1</v>
      </c>
      <c r="E715" s="152"/>
      <c r="F715" s="153"/>
      <c r="G715" s="90" t="s">
        <v>25</v>
      </c>
      <c r="H715" s="90" t="s">
        <v>22</v>
      </c>
      <c r="I715" s="91">
        <f ca="1">INDEX($I$147:$I$214,MATCH($A715,$C$147:$C$214,0))+'Fuel adder inputs and calcs'!Q712</f>
        <v>18.990216246419585</v>
      </c>
      <c r="J715" s="91"/>
      <c r="K715" s="90" t="s">
        <v>23</v>
      </c>
      <c r="L715" s="92">
        <v>1</v>
      </c>
      <c r="M715" s="138">
        <f t="shared" si="72"/>
        <v>43466</v>
      </c>
      <c r="N715" s="137"/>
      <c r="O715" s="90"/>
      <c r="P715" s="86" t="s">
        <v>113</v>
      </c>
      <c r="Q715" s="86"/>
      <c r="R715" s="93" t="str">
        <f t="shared" si="60"/>
        <v>2024 Validation</v>
      </c>
    </row>
    <row r="716" spans="1:18" x14ac:dyDescent="0.6">
      <c r="A716" s="82" t="str">
        <f t="shared" si="70"/>
        <v>2019Q1</v>
      </c>
      <c r="B716" s="82">
        <f t="shared" si="71"/>
        <v>1</v>
      </c>
      <c r="C716" s="82">
        <f>'Fuel adder inputs and calcs'!E713</f>
        <v>2019</v>
      </c>
      <c r="D716" s="82">
        <f>'Fuel adder inputs and calcs'!B713</f>
        <v>2</v>
      </c>
      <c r="E716" s="152"/>
      <c r="F716" s="153"/>
      <c r="G716" s="90" t="s">
        <v>25</v>
      </c>
      <c r="H716" s="90" t="s">
        <v>22</v>
      </c>
      <c r="I716" s="91">
        <f ca="1">INDEX($I$147:$I$214,MATCH($A716,$C$147:$C$214,0))+'Fuel adder inputs and calcs'!Q713</f>
        <v>19.639404303496836</v>
      </c>
      <c r="J716" s="91"/>
      <c r="K716" s="90" t="s">
        <v>23</v>
      </c>
      <c r="L716" s="92">
        <v>1</v>
      </c>
      <c r="M716" s="138">
        <f t="shared" si="72"/>
        <v>43497</v>
      </c>
      <c r="N716" s="137"/>
      <c r="O716" s="90"/>
      <c r="P716" s="86" t="s">
        <v>113</v>
      </c>
      <c r="Q716" s="86"/>
      <c r="R716" s="93" t="str">
        <f t="shared" si="60"/>
        <v>2024 Validation</v>
      </c>
    </row>
    <row r="717" spans="1:18" x14ac:dyDescent="0.6">
      <c r="A717" s="82" t="str">
        <f t="shared" si="70"/>
        <v>2019Q1</v>
      </c>
      <c r="B717" s="82">
        <f t="shared" si="71"/>
        <v>1</v>
      </c>
      <c r="C717" s="82">
        <f>'Fuel adder inputs and calcs'!E714</f>
        <v>2019</v>
      </c>
      <c r="D717" s="82">
        <f>'Fuel adder inputs and calcs'!B714</f>
        <v>3</v>
      </c>
      <c r="E717" s="152"/>
      <c r="F717" s="153"/>
      <c r="G717" s="90" t="s">
        <v>25</v>
      </c>
      <c r="H717" s="90" t="s">
        <v>22</v>
      </c>
      <c r="I717" s="91">
        <f ca="1">INDEX($I$147:$I$214,MATCH($A717,$C$147:$C$214,0))+'Fuel adder inputs and calcs'!Q714</f>
        <v>18.341025982098085</v>
      </c>
      <c r="J717" s="91"/>
      <c r="K717" s="90" t="s">
        <v>23</v>
      </c>
      <c r="L717" s="92">
        <v>1</v>
      </c>
      <c r="M717" s="138">
        <f t="shared" si="72"/>
        <v>43525</v>
      </c>
      <c r="N717" s="137"/>
      <c r="O717" s="90"/>
      <c r="P717" s="86" t="s">
        <v>113</v>
      </c>
      <c r="Q717" s="86"/>
      <c r="R717" s="93" t="str">
        <f t="shared" si="60"/>
        <v>2024 Validation</v>
      </c>
    </row>
    <row r="718" spans="1:18" x14ac:dyDescent="0.6">
      <c r="A718" s="82" t="str">
        <f t="shared" si="70"/>
        <v>2019Q2</v>
      </c>
      <c r="B718" s="82">
        <f t="shared" si="71"/>
        <v>2</v>
      </c>
      <c r="C718" s="82">
        <f>'Fuel adder inputs and calcs'!E715</f>
        <v>2019</v>
      </c>
      <c r="D718" s="82">
        <f>'Fuel adder inputs and calcs'!B715</f>
        <v>4</v>
      </c>
      <c r="E718" s="152"/>
      <c r="F718" s="153"/>
      <c r="G718" s="90" t="s">
        <v>25</v>
      </c>
      <c r="H718" s="90" t="s">
        <v>22</v>
      </c>
      <c r="I718" s="91">
        <f ca="1">INDEX($I$147:$I$214,MATCH($A718,$C$147:$C$214,0))+'Fuel adder inputs and calcs'!Q715</f>
        <v>10.343001636689932</v>
      </c>
      <c r="J718" s="91"/>
      <c r="K718" s="90" t="s">
        <v>23</v>
      </c>
      <c r="L718" s="92">
        <v>1</v>
      </c>
      <c r="M718" s="138">
        <f t="shared" si="72"/>
        <v>43556</v>
      </c>
      <c r="N718" s="137"/>
      <c r="O718" s="90"/>
      <c r="P718" s="86" t="s">
        <v>113</v>
      </c>
      <c r="Q718" s="86"/>
      <c r="R718" s="93" t="str">
        <f t="shared" si="60"/>
        <v>2024 Validation</v>
      </c>
    </row>
    <row r="719" spans="1:18" x14ac:dyDescent="0.6">
      <c r="A719" s="82" t="str">
        <f t="shared" si="70"/>
        <v>2019Q2</v>
      </c>
      <c r="B719" s="82">
        <f t="shared" si="71"/>
        <v>2</v>
      </c>
      <c r="C719" s="82">
        <f>'Fuel adder inputs and calcs'!E716</f>
        <v>2019</v>
      </c>
      <c r="D719" s="82">
        <f>'Fuel adder inputs and calcs'!B716</f>
        <v>5</v>
      </c>
      <c r="E719" s="152"/>
      <c r="F719" s="153"/>
      <c r="G719" s="90" t="s">
        <v>25</v>
      </c>
      <c r="H719" s="90" t="s">
        <v>22</v>
      </c>
      <c r="I719" s="91">
        <f ca="1">INDEX($I$147:$I$214,MATCH($A719,$C$147:$C$214,0))+'Fuel adder inputs and calcs'!Q716</f>
        <v>8.9926868580886818</v>
      </c>
      <c r="J719" s="91"/>
      <c r="K719" s="90" t="s">
        <v>23</v>
      </c>
      <c r="L719" s="92">
        <v>1</v>
      </c>
      <c r="M719" s="138">
        <f t="shared" si="72"/>
        <v>43586</v>
      </c>
      <c r="N719" s="137"/>
      <c r="O719" s="90"/>
      <c r="P719" s="86" t="s">
        <v>113</v>
      </c>
      <c r="Q719" s="86"/>
      <c r="R719" s="93" t="str">
        <f t="shared" si="60"/>
        <v>2024 Validation</v>
      </c>
    </row>
    <row r="720" spans="1:18" x14ac:dyDescent="0.6">
      <c r="A720" s="82" t="str">
        <f t="shared" si="70"/>
        <v>2019Q2</v>
      </c>
      <c r="B720" s="82">
        <f t="shared" si="71"/>
        <v>2</v>
      </c>
      <c r="C720" s="82">
        <f>'Fuel adder inputs and calcs'!E717</f>
        <v>2019</v>
      </c>
      <c r="D720" s="82">
        <f>'Fuel adder inputs and calcs'!B717</f>
        <v>6</v>
      </c>
      <c r="E720" s="152"/>
      <c r="F720" s="153"/>
      <c r="G720" s="90" t="s">
        <v>25</v>
      </c>
      <c r="H720" s="90" t="s">
        <v>22</v>
      </c>
      <c r="I720" s="91">
        <f ca="1">INDEX($I$147:$I$214,MATCH($A720,$C$147:$C$214,0))+'Fuel adder inputs and calcs'!Q717</f>
        <v>8.9926868580886818</v>
      </c>
      <c r="J720" s="91"/>
      <c r="K720" s="90" t="s">
        <v>23</v>
      </c>
      <c r="L720" s="92">
        <v>1</v>
      </c>
      <c r="M720" s="138">
        <f t="shared" si="72"/>
        <v>43617</v>
      </c>
      <c r="N720" s="137"/>
      <c r="O720" s="90"/>
      <c r="P720" s="86" t="s">
        <v>113</v>
      </c>
      <c r="Q720" s="86"/>
      <c r="R720" s="93" t="str">
        <f t="shared" si="60"/>
        <v>2024 Validation</v>
      </c>
    </row>
    <row r="721" spans="1:18" x14ac:dyDescent="0.6">
      <c r="A721" s="82" t="str">
        <f t="shared" si="70"/>
        <v>2019Q3</v>
      </c>
      <c r="B721" s="82">
        <f t="shared" si="71"/>
        <v>3</v>
      </c>
      <c r="C721" s="82">
        <f>'Fuel adder inputs and calcs'!E718</f>
        <v>2019</v>
      </c>
      <c r="D721" s="82">
        <f>'Fuel adder inputs and calcs'!B718</f>
        <v>7</v>
      </c>
      <c r="E721" s="152"/>
      <c r="F721" s="153"/>
      <c r="G721" s="90" t="s">
        <v>25</v>
      </c>
      <c r="H721" s="90" t="s">
        <v>22</v>
      </c>
      <c r="I721" s="91">
        <f ca="1">INDEX($I$147:$I$214,MATCH($A721,$C$147:$C$214,0))+'Fuel adder inputs and calcs'!Q718</f>
        <v>8.7138137902474657</v>
      </c>
      <c r="J721" s="91"/>
      <c r="K721" s="90" t="s">
        <v>23</v>
      </c>
      <c r="L721" s="92">
        <v>1</v>
      </c>
      <c r="M721" s="138">
        <f t="shared" si="72"/>
        <v>43647</v>
      </c>
      <c r="N721" s="137"/>
      <c r="O721" s="90"/>
      <c r="P721" s="86" t="s">
        <v>113</v>
      </c>
      <c r="Q721" s="86"/>
      <c r="R721" s="93" t="str">
        <f t="shared" si="60"/>
        <v>2024 Validation</v>
      </c>
    </row>
    <row r="722" spans="1:18" x14ac:dyDescent="0.6">
      <c r="A722" s="82" t="str">
        <f t="shared" si="70"/>
        <v>2019Q3</v>
      </c>
      <c r="B722" s="82">
        <f t="shared" si="71"/>
        <v>3</v>
      </c>
      <c r="C722" s="82">
        <f>'Fuel adder inputs and calcs'!E719</f>
        <v>2019</v>
      </c>
      <c r="D722" s="82">
        <f>'Fuel adder inputs and calcs'!B719</f>
        <v>8</v>
      </c>
      <c r="E722" s="152"/>
      <c r="F722" s="153"/>
      <c r="G722" s="90" t="s">
        <v>25</v>
      </c>
      <c r="H722" s="90" t="s">
        <v>22</v>
      </c>
      <c r="I722" s="91">
        <f ca="1">INDEX($I$147:$I$214,MATCH($A722,$C$147:$C$214,0))+'Fuel adder inputs and calcs'!Q719</f>
        <v>8.7138137902474657</v>
      </c>
      <c r="J722" s="91"/>
      <c r="K722" s="90" t="s">
        <v>23</v>
      </c>
      <c r="L722" s="92">
        <v>1</v>
      </c>
      <c r="M722" s="138">
        <f t="shared" si="72"/>
        <v>43678</v>
      </c>
      <c r="N722" s="137"/>
      <c r="O722" s="90"/>
      <c r="P722" s="86" t="s">
        <v>113</v>
      </c>
      <c r="Q722" s="86"/>
      <c r="R722" s="93" t="str">
        <f t="shared" si="60"/>
        <v>2024 Validation</v>
      </c>
    </row>
    <row r="723" spans="1:18" x14ac:dyDescent="0.6">
      <c r="A723" s="82" t="str">
        <f t="shared" ref="A723:A754" si="73">C723&amp;"Q"&amp;B723</f>
        <v>2019Q3</v>
      </c>
      <c r="B723" s="82">
        <f t="shared" si="71"/>
        <v>3</v>
      </c>
      <c r="C723" s="82">
        <f>'Fuel adder inputs and calcs'!E720</f>
        <v>2019</v>
      </c>
      <c r="D723" s="82">
        <f>'Fuel adder inputs and calcs'!B720</f>
        <v>9</v>
      </c>
      <c r="E723" s="152"/>
      <c r="F723" s="153"/>
      <c r="G723" s="90" t="s">
        <v>25</v>
      </c>
      <c r="H723" s="90" t="s">
        <v>22</v>
      </c>
      <c r="I723" s="91">
        <f ca="1">INDEX($I$147:$I$214,MATCH($A723,$C$147:$C$214,0))+'Fuel adder inputs and calcs'!Q720</f>
        <v>8.7138137902474657</v>
      </c>
      <c r="J723" s="91"/>
      <c r="K723" s="90" t="s">
        <v>23</v>
      </c>
      <c r="L723" s="92">
        <v>1</v>
      </c>
      <c r="M723" s="138">
        <f t="shared" si="72"/>
        <v>43709</v>
      </c>
      <c r="N723" s="137"/>
      <c r="O723" s="90"/>
      <c r="P723" s="86" t="s">
        <v>113</v>
      </c>
      <c r="Q723" s="86"/>
      <c r="R723" s="93" t="str">
        <f t="shared" si="60"/>
        <v>2024 Validation</v>
      </c>
    </row>
    <row r="724" spans="1:18" x14ac:dyDescent="0.6">
      <c r="A724" s="82" t="str">
        <f t="shared" si="73"/>
        <v>2019Q4</v>
      </c>
      <c r="B724" s="82">
        <f t="shared" si="71"/>
        <v>4</v>
      </c>
      <c r="C724" s="82">
        <f>'Fuel adder inputs and calcs'!E721</f>
        <v>2019</v>
      </c>
      <c r="D724" s="82">
        <f>'Fuel adder inputs and calcs'!B721</f>
        <v>10</v>
      </c>
      <c r="E724" s="152"/>
      <c r="F724" s="153"/>
      <c r="G724" s="90" t="s">
        <v>25</v>
      </c>
      <c r="H724" s="90" t="s">
        <v>22</v>
      </c>
      <c r="I724" s="91">
        <f ca="1">INDEX($I$147:$I$214,MATCH($A724,$C$147:$C$214,0))+'Fuel adder inputs and calcs'!Q721</f>
        <v>10.918681206976087</v>
      </c>
      <c r="J724" s="91"/>
      <c r="K724" s="90" t="s">
        <v>23</v>
      </c>
      <c r="L724" s="92">
        <v>1</v>
      </c>
      <c r="M724" s="138">
        <f t="shared" si="72"/>
        <v>43739</v>
      </c>
      <c r="N724" s="137"/>
      <c r="O724" s="90"/>
      <c r="P724" s="86" t="s">
        <v>113</v>
      </c>
      <c r="Q724" s="86"/>
      <c r="R724" s="93" t="str">
        <f t="shared" si="60"/>
        <v>2024 Validation</v>
      </c>
    </row>
    <row r="725" spans="1:18" x14ac:dyDescent="0.6">
      <c r="A725" s="82" t="str">
        <f t="shared" si="73"/>
        <v>2019Q4</v>
      </c>
      <c r="B725" s="82">
        <f t="shared" si="71"/>
        <v>4</v>
      </c>
      <c r="C725" s="82">
        <f>'Fuel adder inputs and calcs'!E722</f>
        <v>2019</v>
      </c>
      <c r="D725" s="82">
        <f>'Fuel adder inputs and calcs'!B722</f>
        <v>11</v>
      </c>
      <c r="E725" s="152"/>
      <c r="F725" s="153"/>
      <c r="G725" s="90" t="s">
        <v>25</v>
      </c>
      <c r="H725" s="90" t="s">
        <v>22</v>
      </c>
      <c r="I725" s="91">
        <f ca="1">INDEX($I$147:$I$214,MATCH($A725,$C$147:$C$214,0))+'Fuel adder inputs and calcs'!Q722</f>
        <v>10.918681206976087</v>
      </c>
      <c r="J725" s="91"/>
      <c r="K725" s="90" t="s">
        <v>23</v>
      </c>
      <c r="L725" s="92">
        <v>1</v>
      </c>
      <c r="M725" s="138">
        <f t="shared" si="72"/>
        <v>43770</v>
      </c>
      <c r="N725" s="137"/>
      <c r="O725" s="90"/>
      <c r="P725" s="86" t="s">
        <v>113</v>
      </c>
      <c r="Q725" s="86"/>
      <c r="R725" s="93" t="str">
        <f t="shared" si="60"/>
        <v>2024 Validation</v>
      </c>
    </row>
    <row r="726" spans="1:18" x14ac:dyDescent="0.6">
      <c r="A726" s="82" t="str">
        <f t="shared" si="73"/>
        <v>2019Q4</v>
      </c>
      <c r="B726" s="82">
        <f t="shared" si="71"/>
        <v>4</v>
      </c>
      <c r="C726" s="82">
        <f>'Fuel adder inputs and calcs'!E723</f>
        <v>2019</v>
      </c>
      <c r="D726" s="82">
        <f>'Fuel adder inputs and calcs'!B723</f>
        <v>12</v>
      </c>
      <c r="E726" s="152"/>
      <c r="F726" s="153"/>
      <c r="G726" s="90" t="s">
        <v>25</v>
      </c>
      <c r="H726" s="90" t="s">
        <v>22</v>
      </c>
      <c r="I726" s="91">
        <f ca="1">INDEX($I$147:$I$214,MATCH($A726,$C$147:$C$214,0))+'Fuel adder inputs and calcs'!Q723</f>
        <v>11.950060831976087</v>
      </c>
      <c r="J726" s="91"/>
      <c r="K726" s="90" t="s">
        <v>23</v>
      </c>
      <c r="L726" s="92">
        <v>1</v>
      </c>
      <c r="M726" s="138">
        <f t="shared" si="72"/>
        <v>43800</v>
      </c>
      <c r="N726" s="137"/>
      <c r="O726" s="90"/>
      <c r="P726" s="86" t="s">
        <v>113</v>
      </c>
      <c r="Q726" s="86"/>
      <c r="R726" s="93" t="str">
        <f t="shared" si="60"/>
        <v>2024 Validation</v>
      </c>
    </row>
    <row r="727" spans="1:18" x14ac:dyDescent="0.6">
      <c r="A727" s="82" t="str">
        <f t="shared" si="73"/>
        <v>2020Q1</v>
      </c>
      <c r="B727" s="82">
        <f t="shared" si="71"/>
        <v>1</v>
      </c>
      <c r="C727" s="82">
        <f>'Fuel adder inputs and calcs'!E724</f>
        <v>2020</v>
      </c>
      <c r="D727" s="82">
        <f>'Fuel adder inputs and calcs'!B724</f>
        <v>1</v>
      </c>
      <c r="E727" s="152"/>
      <c r="F727" s="153"/>
      <c r="G727" s="90" t="s">
        <v>25</v>
      </c>
      <c r="H727" s="90" t="s">
        <v>22</v>
      </c>
      <c r="I727" s="91">
        <f ca="1">INDEX($I$147:$I$214,MATCH($A727,$C$147:$C$214,0))+'Fuel adder inputs and calcs'!Q724</f>
        <v>18.550779718157585</v>
      </c>
      <c r="J727" s="91"/>
      <c r="K727" s="90" t="s">
        <v>23</v>
      </c>
      <c r="L727" s="92">
        <v>1</v>
      </c>
      <c r="M727" s="138">
        <f t="shared" si="72"/>
        <v>43831</v>
      </c>
      <c r="N727" s="137"/>
      <c r="O727" s="90"/>
      <c r="P727" s="86" t="s">
        <v>113</v>
      </c>
      <c r="Q727" s="86"/>
      <c r="R727" s="93" t="str">
        <f t="shared" si="60"/>
        <v>2024 Validation</v>
      </c>
    </row>
    <row r="728" spans="1:18" x14ac:dyDescent="0.6">
      <c r="A728" s="82" t="str">
        <f t="shared" si="73"/>
        <v>2020Q1</v>
      </c>
      <c r="B728" s="82">
        <f t="shared" si="71"/>
        <v>1</v>
      </c>
      <c r="C728" s="82">
        <f>'Fuel adder inputs and calcs'!E725</f>
        <v>2020</v>
      </c>
      <c r="D728" s="82">
        <f>'Fuel adder inputs and calcs'!B725</f>
        <v>2</v>
      </c>
      <c r="E728" s="152"/>
      <c r="F728" s="153"/>
      <c r="G728" s="90" t="s">
        <v>25</v>
      </c>
      <c r="H728" s="90" t="s">
        <v>22</v>
      </c>
      <c r="I728" s="91">
        <f ca="1">INDEX($I$147:$I$214,MATCH($A728,$C$147:$C$214,0))+'Fuel adder inputs and calcs'!Q725</f>
        <v>19.148979900657586</v>
      </c>
      <c r="J728" s="91"/>
      <c r="K728" s="90" t="s">
        <v>23</v>
      </c>
      <c r="L728" s="92">
        <v>1</v>
      </c>
      <c r="M728" s="138">
        <f t="shared" si="72"/>
        <v>43862</v>
      </c>
      <c r="N728" s="137"/>
      <c r="O728" s="90"/>
      <c r="P728" s="86" t="s">
        <v>113</v>
      </c>
      <c r="Q728" s="86"/>
      <c r="R728" s="93" t="str">
        <f t="shared" si="60"/>
        <v>2024 Validation</v>
      </c>
    </row>
    <row r="729" spans="1:18" x14ac:dyDescent="0.6">
      <c r="A729" s="82" t="str">
        <f t="shared" si="73"/>
        <v>2020Q1</v>
      </c>
      <c r="B729" s="82">
        <f t="shared" si="71"/>
        <v>1</v>
      </c>
      <c r="C729" s="82">
        <f>'Fuel adder inputs and calcs'!E726</f>
        <v>2020</v>
      </c>
      <c r="D729" s="82">
        <f>'Fuel adder inputs and calcs'!B726</f>
        <v>3</v>
      </c>
      <c r="E729" s="152"/>
      <c r="F729" s="153"/>
      <c r="G729" s="90" t="s">
        <v>25</v>
      </c>
      <c r="H729" s="90" t="s">
        <v>22</v>
      </c>
      <c r="I729" s="91">
        <f ca="1">INDEX($I$147:$I$214,MATCH($A729,$C$147:$C$214,0))+'Fuel adder inputs and calcs'!Q726</f>
        <v>17.973207128157586</v>
      </c>
      <c r="J729" s="91"/>
      <c r="K729" s="90" t="s">
        <v>23</v>
      </c>
      <c r="L729" s="92">
        <v>1</v>
      </c>
      <c r="M729" s="138">
        <f t="shared" si="72"/>
        <v>43891</v>
      </c>
      <c r="N729" s="137"/>
      <c r="O729" s="90"/>
      <c r="P729" s="86" t="s">
        <v>113</v>
      </c>
      <c r="Q729" s="86"/>
      <c r="R729" s="93" t="str">
        <f t="shared" si="60"/>
        <v>2024 Validation</v>
      </c>
    </row>
    <row r="730" spans="1:18" x14ac:dyDescent="0.6">
      <c r="A730" s="82" t="str">
        <f t="shared" si="73"/>
        <v>2020Q2</v>
      </c>
      <c r="B730" s="82">
        <f t="shared" si="71"/>
        <v>2</v>
      </c>
      <c r="C730" s="82">
        <f>'Fuel adder inputs and calcs'!E727</f>
        <v>2020</v>
      </c>
      <c r="D730" s="82">
        <f>'Fuel adder inputs and calcs'!B727</f>
        <v>4</v>
      </c>
      <c r="E730" s="152"/>
      <c r="F730" s="153"/>
      <c r="G730" s="90" t="s">
        <v>25</v>
      </c>
      <c r="H730" s="90" t="s">
        <v>22</v>
      </c>
      <c r="I730" s="91">
        <f ca="1">INDEX($I$147:$I$214,MATCH($A730,$C$147:$C$214,0))+'Fuel adder inputs and calcs'!Q727</f>
        <v>10.202490565588683</v>
      </c>
      <c r="J730" s="91"/>
      <c r="K730" s="90" t="s">
        <v>23</v>
      </c>
      <c r="L730" s="92">
        <v>1</v>
      </c>
      <c r="M730" s="138">
        <f t="shared" si="72"/>
        <v>43922</v>
      </c>
      <c r="N730" s="137"/>
      <c r="O730" s="90"/>
      <c r="P730" s="86" t="s">
        <v>113</v>
      </c>
      <c r="Q730" s="86"/>
      <c r="R730" s="93" t="str">
        <f t="shared" si="60"/>
        <v>2024 Validation</v>
      </c>
    </row>
    <row r="731" spans="1:18" x14ac:dyDescent="0.6">
      <c r="A731" s="82" t="str">
        <f t="shared" si="73"/>
        <v>2020Q2</v>
      </c>
      <c r="B731" s="82">
        <f t="shared" si="71"/>
        <v>2</v>
      </c>
      <c r="C731" s="82">
        <f>'Fuel adder inputs and calcs'!E728</f>
        <v>2020</v>
      </c>
      <c r="D731" s="82">
        <f>'Fuel adder inputs and calcs'!B728</f>
        <v>5</v>
      </c>
      <c r="E731" s="152"/>
      <c r="F731" s="153"/>
      <c r="G731" s="90" t="s">
        <v>25</v>
      </c>
      <c r="H731" s="90" t="s">
        <v>22</v>
      </c>
      <c r="I731" s="91">
        <f ca="1">INDEX($I$147:$I$214,MATCH($A731,$C$147:$C$214,0))+'Fuel adder inputs and calcs'!Q728</f>
        <v>8.9854626080886817</v>
      </c>
      <c r="J731" s="91"/>
      <c r="K731" s="90" t="s">
        <v>23</v>
      </c>
      <c r="L731" s="92">
        <v>1</v>
      </c>
      <c r="M731" s="138">
        <f t="shared" si="72"/>
        <v>43952</v>
      </c>
      <c r="N731" s="137"/>
      <c r="O731" s="90"/>
      <c r="P731" s="86" t="s">
        <v>113</v>
      </c>
      <c r="Q731" s="86"/>
      <c r="R731" s="93" t="str">
        <f t="shared" si="60"/>
        <v>2024 Validation</v>
      </c>
    </row>
    <row r="732" spans="1:18" x14ac:dyDescent="0.6">
      <c r="A732" s="82" t="str">
        <f t="shared" si="73"/>
        <v>2020Q2</v>
      </c>
      <c r="B732" s="82">
        <f t="shared" si="71"/>
        <v>2</v>
      </c>
      <c r="C732" s="82">
        <f>'Fuel adder inputs and calcs'!E729</f>
        <v>2020</v>
      </c>
      <c r="D732" s="82">
        <f>'Fuel adder inputs and calcs'!B729</f>
        <v>6</v>
      </c>
      <c r="E732" s="152"/>
      <c r="F732" s="153"/>
      <c r="G732" s="90" t="s">
        <v>25</v>
      </c>
      <c r="H732" s="90" t="s">
        <v>22</v>
      </c>
      <c r="I732" s="91">
        <f ca="1">INDEX($I$147:$I$214,MATCH($A732,$C$147:$C$214,0))+'Fuel adder inputs and calcs'!Q729</f>
        <v>8.9854626080886817</v>
      </c>
      <c r="J732" s="91"/>
      <c r="K732" s="90" t="s">
        <v>23</v>
      </c>
      <c r="L732" s="92">
        <v>1</v>
      </c>
      <c r="M732" s="138">
        <f t="shared" si="72"/>
        <v>43983</v>
      </c>
      <c r="N732" s="137"/>
      <c r="O732" s="90"/>
      <c r="P732" s="86" t="s">
        <v>113</v>
      </c>
      <c r="Q732" s="86"/>
      <c r="R732" s="93" t="str">
        <f t="shared" si="60"/>
        <v>2024 Validation</v>
      </c>
    </row>
    <row r="733" spans="1:18" x14ac:dyDescent="0.6">
      <c r="A733" s="82" t="str">
        <f t="shared" si="73"/>
        <v>2020Q3</v>
      </c>
      <c r="B733" s="82">
        <f t="shared" si="71"/>
        <v>3</v>
      </c>
      <c r="C733" s="82">
        <f>'Fuel adder inputs and calcs'!E730</f>
        <v>2020</v>
      </c>
      <c r="D733" s="82">
        <f>'Fuel adder inputs and calcs'!B730</f>
        <v>7</v>
      </c>
      <c r="E733" s="152"/>
      <c r="F733" s="153"/>
      <c r="G733" s="90" t="s">
        <v>25</v>
      </c>
      <c r="H733" s="90" t="s">
        <v>22</v>
      </c>
      <c r="I733" s="91">
        <f ca="1">INDEX($I$147:$I$214,MATCH($A733,$C$147:$C$214,0))+'Fuel adder inputs and calcs'!Q730</f>
        <v>8.7065895402474656</v>
      </c>
      <c r="J733" s="91"/>
      <c r="K733" s="90" t="s">
        <v>23</v>
      </c>
      <c r="L733" s="92">
        <v>1</v>
      </c>
      <c r="M733" s="138">
        <f t="shared" si="72"/>
        <v>44013</v>
      </c>
      <c r="N733" s="137"/>
      <c r="O733" s="90"/>
      <c r="P733" s="86" t="s">
        <v>113</v>
      </c>
      <c r="Q733" s="86"/>
      <c r="R733" s="93" t="str">
        <f t="shared" si="60"/>
        <v>2024 Validation</v>
      </c>
    </row>
    <row r="734" spans="1:18" x14ac:dyDescent="0.6">
      <c r="A734" s="82" t="str">
        <f t="shared" si="73"/>
        <v>2020Q3</v>
      </c>
      <c r="B734" s="82">
        <f t="shared" si="71"/>
        <v>3</v>
      </c>
      <c r="C734" s="82">
        <f>'Fuel adder inputs and calcs'!E731</f>
        <v>2020</v>
      </c>
      <c r="D734" s="82">
        <f>'Fuel adder inputs and calcs'!B731</f>
        <v>8</v>
      </c>
      <c r="E734" s="152"/>
      <c r="F734" s="153"/>
      <c r="G734" s="90" t="s">
        <v>25</v>
      </c>
      <c r="H734" s="90" t="s">
        <v>22</v>
      </c>
      <c r="I734" s="91">
        <f ca="1">INDEX($I$147:$I$214,MATCH($A734,$C$147:$C$214,0))+'Fuel adder inputs and calcs'!Q731</f>
        <v>8.7065895402474656</v>
      </c>
      <c r="J734" s="91"/>
      <c r="K734" s="90" t="s">
        <v>23</v>
      </c>
      <c r="L734" s="92">
        <v>1</v>
      </c>
      <c r="M734" s="138">
        <f t="shared" si="72"/>
        <v>44044</v>
      </c>
      <c r="N734" s="137"/>
      <c r="O734" s="90"/>
      <c r="P734" s="86" t="s">
        <v>113</v>
      </c>
      <c r="Q734" s="86"/>
      <c r="R734" s="93" t="str">
        <f t="shared" si="60"/>
        <v>2024 Validation</v>
      </c>
    </row>
    <row r="735" spans="1:18" x14ac:dyDescent="0.6">
      <c r="A735" s="82" t="str">
        <f t="shared" si="73"/>
        <v>2020Q3</v>
      </c>
      <c r="B735" s="82">
        <f t="shared" si="71"/>
        <v>3</v>
      </c>
      <c r="C735" s="82">
        <f>'Fuel adder inputs and calcs'!E732</f>
        <v>2020</v>
      </c>
      <c r="D735" s="82">
        <f>'Fuel adder inputs and calcs'!B732</f>
        <v>9</v>
      </c>
      <c r="E735" s="152"/>
      <c r="F735" s="153"/>
      <c r="G735" s="90" t="s">
        <v>25</v>
      </c>
      <c r="H735" s="90" t="s">
        <v>22</v>
      </c>
      <c r="I735" s="91">
        <f ca="1">INDEX($I$147:$I$214,MATCH($A735,$C$147:$C$214,0))+'Fuel adder inputs and calcs'!Q732</f>
        <v>8.7065895402474656</v>
      </c>
      <c r="J735" s="91"/>
      <c r="K735" s="90" t="s">
        <v>23</v>
      </c>
      <c r="L735" s="92">
        <v>1</v>
      </c>
      <c r="M735" s="138">
        <f t="shared" si="72"/>
        <v>44075</v>
      </c>
      <c r="N735" s="137"/>
      <c r="O735" s="90"/>
      <c r="P735" s="86" t="s">
        <v>113</v>
      </c>
      <c r="Q735" s="86"/>
      <c r="R735" s="93" t="str">
        <f t="shared" si="60"/>
        <v>2024 Validation</v>
      </c>
    </row>
    <row r="736" spans="1:18" x14ac:dyDescent="0.6">
      <c r="A736" s="82" t="str">
        <f t="shared" si="73"/>
        <v>2020Q4</v>
      </c>
      <c r="B736" s="82">
        <f t="shared" si="71"/>
        <v>4</v>
      </c>
      <c r="C736" s="82">
        <f>'Fuel adder inputs and calcs'!E733</f>
        <v>2020</v>
      </c>
      <c r="D736" s="82">
        <f>'Fuel adder inputs and calcs'!B733</f>
        <v>10</v>
      </c>
      <c r="E736" s="152"/>
      <c r="F736" s="153"/>
      <c r="G736" s="90" t="s">
        <v>25</v>
      </c>
      <c r="H736" s="90" t="s">
        <v>22</v>
      </c>
      <c r="I736" s="91">
        <f ca="1">INDEX($I$147:$I$214,MATCH($A736,$C$147:$C$214,0))+'Fuel adder inputs and calcs'!Q733</f>
        <v>11.025068190824026</v>
      </c>
      <c r="J736" s="91"/>
      <c r="K736" s="90" t="s">
        <v>23</v>
      </c>
      <c r="L736" s="92">
        <v>1</v>
      </c>
      <c r="M736" s="138">
        <f t="shared" si="72"/>
        <v>44105</v>
      </c>
      <c r="N736" s="137"/>
      <c r="O736" s="90"/>
      <c r="P736" s="86" t="s">
        <v>113</v>
      </c>
      <c r="Q736" s="86"/>
      <c r="R736" s="93" t="str">
        <f t="shared" si="60"/>
        <v>2024 Validation</v>
      </c>
    </row>
    <row r="737" spans="1:18" x14ac:dyDescent="0.6">
      <c r="A737" s="82" t="str">
        <f t="shared" si="73"/>
        <v>2020Q4</v>
      </c>
      <c r="B737" s="82">
        <f t="shared" si="71"/>
        <v>4</v>
      </c>
      <c r="C737" s="82">
        <f>'Fuel adder inputs and calcs'!E734</f>
        <v>2020</v>
      </c>
      <c r="D737" s="82">
        <f>'Fuel adder inputs and calcs'!B734</f>
        <v>11</v>
      </c>
      <c r="E737" s="152"/>
      <c r="F737" s="153"/>
      <c r="G737" s="90" t="s">
        <v>25</v>
      </c>
      <c r="H737" s="90" t="s">
        <v>22</v>
      </c>
      <c r="I737" s="91">
        <f ca="1">INDEX($I$147:$I$214,MATCH($A737,$C$147:$C$214,0))+'Fuel adder inputs and calcs'!Q734</f>
        <v>11.025068190824026</v>
      </c>
      <c r="J737" s="91"/>
      <c r="K737" s="90" t="s">
        <v>23</v>
      </c>
      <c r="L737" s="92">
        <v>1</v>
      </c>
      <c r="M737" s="138">
        <f t="shared" si="72"/>
        <v>44136</v>
      </c>
      <c r="N737" s="137"/>
      <c r="O737" s="90"/>
      <c r="P737" s="86" t="s">
        <v>113</v>
      </c>
      <c r="Q737" s="86"/>
      <c r="R737" s="93" t="str">
        <f t="shared" si="60"/>
        <v>2024 Validation</v>
      </c>
    </row>
    <row r="738" spans="1:18" x14ac:dyDescent="0.6">
      <c r="A738" s="82" t="str">
        <f t="shared" si="73"/>
        <v>2020Q4</v>
      </c>
      <c r="B738" s="82">
        <f t="shared" si="71"/>
        <v>4</v>
      </c>
      <c r="C738" s="82">
        <f>'Fuel adder inputs and calcs'!E735</f>
        <v>2020</v>
      </c>
      <c r="D738" s="82">
        <f>'Fuel adder inputs and calcs'!B735</f>
        <v>12</v>
      </c>
      <c r="E738" s="152"/>
      <c r="F738" s="153"/>
      <c r="G738" s="90" t="s">
        <v>25</v>
      </c>
      <c r="H738" s="90" t="s">
        <v>22</v>
      </c>
      <c r="I738" s="91">
        <f ca="1">INDEX($I$147:$I$214,MATCH($A738,$C$147:$C$214,0))+'Fuel adder inputs and calcs'!Q735</f>
        <v>12.134607358231042</v>
      </c>
      <c r="J738" s="91"/>
      <c r="K738" s="90" t="s">
        <v>23</v>
      </c>
      <c r="L738" s="92">
        <v>1</v>
      </c>
      <c r="M738" s="138">
        <f t="shared" si="72"/>
        <v>44166</v>
      </c>
      <c r="N738" s="137"/>
      <c r="O738" s="90"/>
      <c r="P738" s="86" t="s">
        <v>113</v>
      </c>
      <c r="Q738" s="86"/>
      <c r="R738" s="93" t="str">
        <f t="shared" si="60"/>
        <v>2024 Validation</v>
      </c>
    </row>
    <row r="739" spans="1:18" x14ac:dyDescent="0.6">
      <c r="A739" s="82" t="str">
        <f t="shared" si="73"/>
        <v>2021Q1</v>
      </c>
      <c r="B739" s="82">
        <f t="shared" si="71"/>
        <v>1</v>
      </c>
      <c r="C739" s="82">
        <f>'Fuel adder inputs and calcs'!E736</f>
        <v>2021</v>
      </c>
      <c r="D739" s="82">
        <f>'Fuel adder inputs and calcs'!B736</f>
        <v>1</v>
      </c>
      <c r="E739" s="152"/>
      <c r="F739" s="153"/>
      <c r="G739" s="90" t="s">
        <v>25</v>
      </c>
      <c r="H739" s="90" t="s">
        <v>22</v>
      </c>
      <c r="I739" s="91">
        <f ca="1">INDEX($I$147:$I$214,MATCH($A739,$C$147:$C$214,0))+'Fuel adder inputs and calcs'!Q736</f>
        <v>18.884049935353758</v>
      </c>
      <c r="J739" s="91"/>
      <c r="K739" s="90" t="s">
        <v>23</v>
      </c>
      <c r="L739" s="92">
        <v>1</v>
      </c>
      <c r="M739" s="138">
        <f t="shared" si="72"/>
        <v>44197</v>
      </c>
      <c r="N739" s="137"/>
      <c r="O739" s="90"/>
      <c r="P739" s="86" t="s">
        <v>113</v>
      </c>
      <c r="Q739" s="86"/>
      <c r="R739" s="93" t="str">
        <f t="shared" si="60"/>
        <v>2024 Validation</v>
      </c>
    </row>
    <row r="740" spans="1:18" x14ac:dyDescent="0.6">
      <c r="A740" s="82" t="str">
        <f t="shared" si="73"/>
        <v>2021Q1</v>
      </c>
      <c r="B740" s="82">
        <f t="shared" si="71"/>
        <v>1</v>
      </c>
      <c r="C740" s="82">
        <f>'Fuel adder inputs and calcs'!E737</f>
        <v>2021</v>
      </c>
      <c r="D740" s="82">
        <f>'Fuel adder inputs and calcs'!B737</f>
        <v>2</v>
      </c>
      <c r="E740" s="152"/>
      <c r="F740" s="153"/>
      <c r="G740" s="90" t="s">
        <v>25</v>
      </c>
      <c r="H740" s="90" t="s">
        <v>22</v>
      </c>
      <c r="I740" s="91">
        <f ca="1">INDEX($I$147:$I$214,MATCH($A740,$C$147:$C$214,0))+'Fuel adder inputs and calcs'!Q737</f>
        <v>19.518072953167497</v>
      </c>
      <c r="J740" s="91"/>
      <c r="K740" s="90" t="s">
        <v>23</v>
      </c>
      <c r="L740" s="92">
        <v>1</v>
      </c>
      <c r="M740" s="138">
        <f t="shared" si="72"/>
        <v>44228</v>
      </c>
      <c r="N740" s="137"/>
      <c r="O740" s="90"/>
      <c r="P740" s="86" t="s">
        <v>113</v>
      </c>
      <c r="Q740" s="86"/>
      <c r="R740" s="93" t="str">
        <f t="shared" si="60"/>
        <v>2024 Validation</v>
      </c>
    </row>
    <row r="741" spans="1:18" x14ac:dyDescent="0.6">
      <c r="A741" s="82" t="str">
        <f t="shared" si="73"/>
        <v>2021Q1</v>
      </c>
      <c r="B741" s="82">
        <f t="shared" si="71"/>
        <v>1</v>
      </c>
      <c r="C741" s="82">
        <f>'Fuel adder inputs and calcs'!E738</f>
        <v>2021</v>
      </c>
      <c r="D741" s="82">
        <f>'Fuel adder inputs and calcs'!B738</f>
        <v>3</v>
      </c>
      <c r="E741" s="152"/>
      <c r="F741" s="153"/>
      <c r="G741" s="90" t="s">
        <v>25</v>
      </c>
      <c r="H741" s="90" t="s">
        <v>22</v>
      </c>
      <c r="I741" s="91">
        <f ca="1">INDEX($I$147:$I$214,MATCH($A741,$C$147:$C$214,0))+'Fuel adder inputs and calcs'!Q738</f>
        <v>18.250026917540023</v>
      </c>
      <c r="J741" s="91"/>
      <c r="K741" s="90" t="s">
        <v>23</v>
      </c>
      <c r="L741" s="92">
        <v>1</v>
      </c>
      <c r="M741" s="138">
        <f t="shared" si="72"/>
        <v>44256</v>
      </c>
      <c r="N741" s="137"/>
      <c r="O741" s="90"/>
      <c r="P741" s="86" t="s">
        <v>113</v>
      </c>
      <c r="Q741" s="86"/>
      <c r="R741" s="93" t="str">
        <f t="shared" si="60"/>
        <v>2024 Validation</v>
      </c>
    </row>
    <row r="742" spans="1:18" x14ac:dyDescent="0.6">
      <c r="A742" s="82" t="str">
        <f t="shared" si="73"/>
        <v>2021Q2</v>
      </c>
      <c r="B742" s="82">
        <f t="shared" si="71"/>
        <v>2</v>
      </c>
      <c r="C742" s="82">
        <f>'Fuel adder inputs and calcs'!E739</f>
        <v>2021</v>
      </c>
      <c r="D742" s="82">
        <f>'Fuel adder inputs and calcs'!B739</f>
        <v>4</v>
      </c>
      <c r="E742" s="152"/>
      <c r="F742" s="153"/>
      <c r="G742" s="90" t="s">
        <v>25</v>
      </c>
      <c r="H742" s="90" t="s">
        <v>22</v>
      </c>
      <c r="I742" s="91">
        <f ca="1">INDEX($I$147:$I$214,MATCH($A742,$C$147:$C$214,0))+'Fuel adder inputs and calcs'!Q739</f>
        <v>10.308877549436621</v>
      </c>
      <c r="J742" s="91"/>
      <c r="K742" s="90" t="s">
        <v>23</v>
      </c>
      <c r="L742" s="92">
        <v>1</v>
      </c>
      <c r="M742" s="138">
        <f t="shared" si="72"/>
        <v>44287</v>
      </c>
      <c r="N742" s="137"/>
      <c r="O742" s="90"/>
      <c r="P742" s="86" t="s">
        <v>113</v>
      </c>
      <c r="Q742" s="86"/>
      <c r="R742" s="93" t="str">
        <f t="shared" si="60"/>
        <v>2024 Validation</v>
      </c>
    </row>
    <row r="743" spans="1:18" x14ac:dyDescent="0.6">
      <c r="A743" s="82" t="str">
        <f t="shared" si="73"/>
        <v>2021Q2</v>
      </c>
      <c r="B743" s="82">
        <f t="shared" si="71"/>
        <v>2</v>
      </c>
      <c r="C743" s="82">
        <f>'Fuel adder inputs and calcs'!E740</f>
        <v>2021</v>
      </c>
      <c r="D743" s="82">
        <f>'Fuel adder inputs and calcs'!B740</f>
        <v>5</v>
      </c>
      <c r="E743" s="152"/>
      <c r="F743" s="153"/>
      <c r="G743" s="90" t="s">
        <v>25</v>
      </c>
      <c r="H743" s="90" t="s">
        <v>22</v>
      </c>
      <c r="I743" s="91">
        <f ca="1">INDEX($I$147:$I$214,MATCH($A743,$C$147:$C$214,0))+'Fuel adder inputs and calcs'!Q740</f>
        <v>8.9901083358636118</v>
      </c>
      <c r="J743" s="91"/>
      <c r="K743" s="90" t="s">
        <v>23</v>
      </c>
      <c r="L743" s="92">
        <v>1</v>
      </c>
      <c r="M743" s="138">
        <f t="shared" si="72"/>
        <v>44317</v>
      </c>
      <c r="N743" s="137"/>
      <c r="O743" s="90"/>
      <c r="P743" s="86" t="s">
        <v>113</v>
      </c>
      <c r="Q743" s="86"/>
      <c r="R743" s="93" t="str">
        <f t="shared" si="60"/>
        <v>2024 Validation</v>
      </c>
    </row>
    <row r="744" spans="1:18" x14ac:dyDescent="0.6">
      <c r="A744" s="82" t="str">
        <f t="shared" si="73"/>
        <v>2021Q2</v>
      </c>
      <c r="B744" s="82">
        <f t="shared" si="71"/>
        <v>2</v>
      </c>
      <c r="C744" s="82">
        <f>'Fuel adder inputs and calcs'!E741</f>
        <v>2021</v>
      </c>
      <c r="D744" s="82">
        <f>'Fuel adder inputs and calcs'!B741</f>
        <v>6</v>
      </c>
      <c r="E744" s="152"/>
      <c r="F744" s="153"/>
      <c r="G744" s="90" t="s">
        <v>25</v>
      </c>
      <c r="H744" s="90" t="s">
        <v>22</v>
      </c>
      <c r="I744" s="91">
        <f ca="1">INDEX($I$147:$I$214,MATCH($A744,$C$147:$C$214,0))+'Fuel adder inputs and calcs'!Q741</f>
        <v>8.9901083358636118</v>
      </c>
      <c r="J744" s="91"/>
      <c r="K744" s="90" t="s">
        <v>23</v>
      </c>
      <c r="L744" s="92">
        <v>1</v>
      </c>
      <c r="M744" s="138">
        <f t="shared" si="72"/>
        <v>44348</v>
      </c>
      <c r="N744" s="137"/>
      <c r="O744" s="90"/>
      <c r="P744" s="86" t="s">
        <v>113</v>
      </c>
      <c r="Q744" s="86"/>
      <c r="R744" s="93" t="str">
        <f t="shared" si="60"/>
        <v>2024 Validation</v>
      </c>
    </row>
    <row r="745" spans="1:18" x14ac:dyDescent="0.6">
      <c r="A745" s="82" t="str">
        <f t="shared" si="73"/>
        <v>2021Q3</v>
      </c>
      <c r="B745" s="82">
        <f t="shared" si="71"/>
        <v>3</v>
      </c>
      <c r="C745" s="82">
        <f>'Fuel adder inputs and calcs'!E742</f>
        <v>2021</v>
      </c>
      <c r="D745" s="82">
        <f>'Fuel adder inputs and calcs'!B742</f>
        <v>7</v>
      </c>
      <c r="E745" s="152"/>
      <c r="F745" s="153"/>
      <c r="G745" s="90" t="s">
        <v>25</v>
      </c>
      <c r="H745" s="90" t="s">
        <v>22</v>
      </c>
      <c r="I745" s="91">
        <f ca="1">INDEX($I$147:$I$214,MATCH($A745,$C$147:$C$214,0))+'Fuel adder inputs and calcs'!Q742</f>
        <v>8.7112352680223957</v>
      </c>
      <c r="J745" s="91"/>
      <c r="K745" s="90" t="s">
        <v>23</v>
      </c>
      <c r="L745" s="92">
        <v>1</v>
      </c>
      <c r="M745" s="138">
        <f t="shared" si="72"/>
        <v>44378</v>
      </c>
      <c r="N745" s="137"/>
      <c r="O745" s="90"/>
      <c r="P745" s="86" t="s">
        <v>113</v>
      </c>
      <c r="Q745" s="86"/>
      <c r="R745" s="93" t="str">
        <f t="shared" si="60"/>
        <v>2024 Validation</v>
      </c>
    </row>
    <row r="746" spans="1:18" x14ac:dyDescent="0.6">
      <c r="A746" s="82" t="str">
        <f t="shared" si="73"/>
        <v>2021Q3</v>
      </c>
      <c r="B746" s="82">
        <f t="shared" si="71"/>
        <v>3</v>
      </c>
      <c r="C746" s="82">
        <f>'Fuel adder inputs and calcs'!E743</f>
        <v>2021</v>
      </c>
      <c r="D746" s="82">
        <f>'Fuel adder inputs and calcs'!B743</f>
        <v>8</v>
      </c>
      <c r="E746" s="152"/>
      <c r="F746" s="153"/>
      <c r="G746" s="90" t="s">
        <v>25</v>
      </c>
      <c r="H746" s="90" t="s">
        <v>22</v>
      </c>
      <c r="I746" s="91">
        <f ca="1">INDEX($I$147:$I$214,MATCH($A746,$C$147:$C$214,0))+'Fuel adder inputs and calcs'!Q743</f>
        <v>8.7112352680223957</v>
      </c>
      <c r="J746" s="91"/>
      <c r="K746" s="90" t="s">
        <v>23</v>
      </c>
      <c r="L746" s="92">
        <v>1</v>
      </c>
      <c r="M746" s="138">
        <f t="shared" si="72"/>
        <v>44409</v>
      </c>
      <c r="N746" s="137"/>
      <c r="O746" s="90"/>
      <c r="P746" s="86" t="s">
        <v>113</v>
      </c>
      <c r="Q746" s="86"/>
      <c r="R746" s="93" t="str">
        <f t="shared" si="60"/>
        <v>2024 Validation</v>
      </c>
    </row>
    <row r="747" spans="1:18" x14ac:dyDescent="0.6">
      <c r="A747" s="82" t="str">
        <f t="shared" si="73"/>
        <v>2021Q3</v>
      </c>
      <c r="B747" s="82">
        <f t="shared" si="71"/>
        <v>3</v>
      </c>
      <c r="C747" s="82">
        <f>'Fuel adder inputs and calcs'!E744</f>
        <v>2021</v>
      </c>
      <c r="D747" s="82">
        <f>'Fuel adder inputs and calcs'!B744</f>
        <v>9</v>
      </c>
      <c r="E747" s="152"/>
      <c r="F747" s="153"/>
      <c r="G747" s="90" t="s">
        <v>25</v>
      </c>
      <c r="H747" s="90" t="s">
        <v>22</v>
      </c>
      <c r="I747" s="91">
        <f ca="1">INDEX($I$147:$I$214,MATCH($A747,$C$147:$C$214,0))+'Fuel adder inputs and calcs'!Q744</f>
        <v>8.7112352680223957</v>
      </c>
      <c r="J747" s="91"/>
      <c r="K747" s="90" t="s">
        <v>23</v>
      </c>
      <c r="L747" s="92">
        <v>1</v>
      </c>
      <c r="M747" s="138">
        <f t="shared" si="72"/>
        <v>44440</v>
      </c>
      <c r="N747" s="137"/>
      <c r="O747" s="90"/>
      <c r="P747" s="86" t="s">
        <v>113</v>
      </c>
      <c r="Q747" s="86"/>
      <c r="R747" s="93" t="str">
        <f t="shared" si="60"/>
        <v>2024 Validation</v>
      </c>
    </row>
    <row r="748" spans="1:18" x14ac:dyDescent="0.6">
      <c r="A748" s="82" t="str">
        <f t="shared" si="73"/>
        <v>2021Q4</v>
      </c>
      <c r="B748" s="82">
        <f t="shared" si="71"/>
        <v>4</v>
      </c>
      <c r="C748" s="82">
        <f>'Fuel adder inputs and calcs'!E745</f>
        <v>2021</v>
      </c>
      <c r="D748" s="82">
        <f>'Fuel adder inputs and calcs'!B745</f>
        <v>10</v>
      </c>
      <c r="E748" s="152"/>
      <c r="F748" s="153"/>
      <c r="G748" s="90" t="s">
        <v>25</v>
      </c>
      <c r="H748" s="90" t="s">
        <v>22</v>
      </c>
      <c r="I748" s="91">
        <f ca="1">INDEX($I$147:$I$214,MATCH($A748,$C$147:$C$214,0))+'Fuel adder inputs and calcs'!Q745</f>
        <v>11.114216509122702</v>
      </c>
      <c r="J748" s="91"/>
      <c r="K748" s="90" t="s">
        <v>23</v>
      </c>
      <c r="L748" s="92">
        <v>1</v>
      </c>
      <c r="M748" s="138">
        <f t="shared" si="72"/>
        <v>44470</v>
      </c>
      <c r="N748" s="137"/>
      <c r="O748" s="90"/>
      <c r="P748" s="86" t="s">
        <v>113</v>
      </c>
      <c r="Q748" s="86"/>
      <c r="R748" s="93" t="str">
        <f t="shared" si="60"/>
        <v>2024 Validation</v>
      </c>
    </row>
    <row r="749" spans="1:18" x14ac:dyDescent="0.6">
      <c r="A749" s="82" t="str">
        <f t="shared" si="73"/>
        <v>2021Q4</v>
      </c>
      <c r="B749" s="82">
        <f t="shared" si="71"/>
        <v>4</v>
      </c>
      <c r="C749" s="82">
        <f>'Fuel adder inputs and calcs'!E746</f>
        <v>2021</v>
      </c>
      <c r="D749" s="82">
        <f>'Fuel adder inputs and calcs'!B746</f>
        <v>11</v>
      </c>
      <c r="E749" s="152"/>
      <c r="F749" s="153"/>
      <c r="G749" s="90" t="s">
        <v>25</v>
      </c>
      <c r="H749" s="90" t="s">
        <v>22</v>
      </c>
      <c r="I749" s="91">
        <f ca="1">INDEX($I$147:$I$214,MATCH($A749,$C$147:$C$214,0))+'Fuel adder inputs and calcs'!Q746</f>
        <v>11.114216509122702</v>
      </c>
      <c r="J749" s="91"/>
      <c r="K749" s="90" t="s">
        <v>23</v>
      </c>
      <c r="L749" s="92">
        <v>1</v>
      </c>
      <c r="M749" s="138">
        <f t="shared" si="72"/>
        <v>44501</v>
      </c>
      <c r="N749" s="137"/>
      <c r="O749" s="90"/>
      <c r="P749" s="86" t="s">
        <v>113</v>
      </c>
      <c r="Q749" s="86"/>
      <c r="R749" s="93" t="str">
        <f t="shared" si="60"/>
        <v>2024 Validation</v>
      </c>
    </row>
    <row r="750" spans="1:18" x14ac:dyDescent="0.6">
      <c r="A750" s="82" t="str">
        <f t="shared" si="73"/>
        <v>2021Q4</v>
      </c>
      <c r="B750" s="82">
        <f t="shared" si="71"/>
        <v>4</v>
      </c>
      <c r="C750" s="82">
        <f>'Fuel adder inputs and calcs'!E747</f>
        <v>2021</v>
      </c>
      <c r="D750" s="82">
        <f>'Fuel adder inputs and calcs'!B747</f>
        <v>12</v>
      </c>
      <c r="E750" s="152"/>
      <c r="F750" s="153"/>
      <c r="G750" s="90" t="s">
        <v>25</v>
      </c>
      <c r="H750" s="90" t="s">
        <v>22</v>
      </c>
      <c r="I750" s="91">
        <f ca="1">INDEX($I$147:$I$214,MATCH($A750,$C$147:$C$214,0))+'Fuel adder inputs and calcs'!Q747</f>
        <v>12.293093133692397</v>
      </c>
      <c r="J750" s="91"/>
      <c r="K750" s="90" t="s">
        <v>23</v>
      </c>
      <c r="L750" s="92">
        <v>1</v>
      </c>
      <c r="M750" s="138">
        <f t="shared" si="72"/>
        <v>44531</v>
      </c>
      <c r="N750" s="137"/>
      <c r="O750" s="90"/>
      <c r="P750" s="86" t="s">
        <v>113</v>
      </c>
      <c r="Q750" s="86"/>
      <c r="R750" s="93" t="str">
        <f t="shared" si="60"/>
        <v>2024 Validation</v>
      </c>
    </row>
    <row r="751" spans="1:18" x14ac:dyDescent="0.6">
      <c r="A751" s="82" t="str">
        <f t="shared" si="73"/>
        <v>2022Q1</v>
      </c>
      <c r="B751" s="82">
        <f t="shared" si="71"/>
        <v>1</v>
      </c>
      <c r="C751" s="82">
        <f>'Fuel adder inputs and calcs'!E748</f>
        <v>2022</v>
      </c>
      <c r="D751" s="82">
        <f>'Fuel adder inputs and calcs'!B748</f>
        <v>1</v>
      </c>
      <c r="E751" s="152"/>
      <c r="F751" s="153"/>
      <c r="G751" s="90" t="s">
        <v>25</v>
      </c>
      <c r="H751" s="90" t="s">
        <v>22</v>
      </c>
      <c r="I751" s="91">
        <f ca="1">INDEX($I$147:$I$214,MATCH($A751,$C$147:$C$214,0))+'Fuel adder inputs and calcs'!Q748</f>
        <v>19.161400042411127</v>
      </c>
      <c r="J751" s="91"/>
      <c r="K751" s="90" t="s">
        <v>23</v>
      </c>
      <c r="L751" s="92">
        <v>1</v>
      </c>
      <c r="M751" s="138">
        <f t="shared" si="72"/>
        <v>44562</v>
      </c>
      <c r="N751" s="137"/>
      <c r="O751" s="90"/>
      <c r="P751" s="86" t="s">
        <v>113</v>
      </c>
      <c r="Q751" s="86"/>
      <c r="R751" s="93" t="str">
        <f t="shared" si="60"/>
        <v>2024 Validation</v>
      </c>
    </row>
    <row r="752" spans="1:18" x14ac:dyDescent="0.6">
      <c r="A752" s="82" t="str">
        <f t="shared" si="73"/>
        <v>2022Q1</v>
      </c>
      <c r="B752" s="82">
        <f t="shared" si="71"/>
        <v>1</v>
      </c>
      <c r="C752" s="82">
        <f>'Fuel adder inputs and calcs'!E749</f>
        <v>2022</v>
      </c>
      <c r="D752" s="82">
        <f>'Fuel adder inputs and calcs'!B749</f>
        <v>2</v>
      </c>
      <c r="E752" s="152"/>
      <c r="F752" s="153"/>
      <c r="G752" s="90" t="s">
        <v>25</v>
      </c>
      <c r="H752" s="90" t="s">
        <v>22</v>
      </c>
      <c r="I752" s="91">
        <f ca="1">INDEX($I$147:$I$214,MATCH($A752,$C$147:$C$214,0))+'Fuel adder inputs and calcs'!Q749</f>
        <v>19.835044504090206</v>
      </c>
      <c r="J752" s="91"/>
      <c r="K752" s="90" t="s">
        <v>23</v>
      </c>
      <c r="L752" s="92">
        <v>1</v>
      </c>
      <c r="M752" s="138">
        <f t="shared" si="72"/>
        <v>44593</v>
      </c>
      <c r="N752" s="137"/>
      <c r="O752" s="90"/>
      <c r="P752" s="86" t="s">
        <v>113</v>
      </c>
      <c r="Q752" s="86"/>
      <c r="R752" s="93" t="str">
        <f t="shared" si="60"/>
        <v>2024 Validation</v>
      </c>
    </row>
    <row r="753" spans="1:18" x14ac:dyDescent="0.6">
      <c r="A753" s="82" t="str">
        <f t="shared" si="73"/>
        <v>2022Q1</v>
      </c>
      <c r="B753" s="82">
        <f t="shared" si="71"/>
        <v>1</v>
      </c>
      <c r="C753" s="82">
        <f>'Fuel adder inputs and calcs'!E750</f>
        <v>2022</v>
      </c>
      <c r="D753" s="82">
        <f>'Fuel adder inputs and calcs'!B750</f>
        <v>3</v>
      </c>
      <c r="E753" s="152"/>
      <c r="F753" s="153"/>
      <c r="G753" s="90" t="s">
        <v>25</v>
      </c>
      <c r="H753" s="90" t="s">
        <v>22</v>
      </c>
      <c r="I753" s="91">
        <f ca="1">INDEX($I$147:$I$214,MATCH($A753,$C$147:$C$214,0))+'Fuel adder inputs and calcs'!Q750</f>
        <v>18.487755580732049</v>
      </c>
      <c r="J753" s="91"/>
      <c r="K753" s="90" t="s">
        <v>23</v>
      </c>
      <c r="L753" s="92">
        <v>1</v>
      </c>
      <c r="M753" s="138">
        <f t="shared" si="72"/>
        <v>44621</v>
      </c>
      <c r="N753" s="137"/>
      <c r="O753" s="90"/>
      <c r="P753" s="86" t="s">
        <v>113</v>
      </c>
      <c r="Q753" s="86"/>
      <c r="R753" s="93" t="str">
        <f t="shared" si="60"/>
        <v>2024 Validation</v>
      </c>
    </row>
    <row r="754" spans="1:18" x14ac:dyDescent="0.6">
      <c r="A754" s="82" t="str">
        <f t="shared" si="73"/>
        <v>2022Q2</v>
      </c>
      <c r="B754" s="82">
        <f t="shared" si="71"/>
        <v>2</v>
      </c>
      <c r="C754" s="82">
        <f>'Fuel adder inputs and calcs'!E751</f>
        <v>2022</v>
      </c>
      <c r="D754" s="82">
        <f>'Fuel adder inputs and calcs'!B751</f>
        <v>4</v>
      </c>
      <c r="E754" s="152"/>
      <c r="F754" s="153"/>
      <c r="G754" s="90" t="s">
        <v>25</v>
      </c>
      <c r="H754" s="90" t="s">
        <v>22</v>
      </c>
      <c r="I754" s="91">
        <f ca="1">INDEX($I$147:$I$214,MATCH($A754,$C$147:$C$214,0))+'Fuel adder inputs and calcs'!Q751</f>
        <v>10.398025867735299</v>
      </c>
      <c r="J754" s="91"/>
      <c r="K754" s="90" t="s">
        <v>23</v>
      </c>
      <c r="L754" s="92">
        <v>1</v>
      </c>
      <c r="M754" s="138">
        <f t="shared" si="72"/>
        <v>44652</v>
      </c>
      <c r="N754" s="137"/>
      <c r="O754" s="90"/>
      <c r="P754" s="86" t="s">
        <v>113</v>
      </c>
      <c r="Q754" s="86"/>
      <c r="R754" s="93" t="str">
        <f t="shared" si="60"/>
        <v>2024 Validation</v>
      </c>
    </row>
    <row r="755" spans="1:18" x14ac:dyDescent="0.6">
      <c r="A755" s="82" t="str">
        <f t="shared" ref="A755:A786" si="74">C755&amp;"Q"&amp;B755</f>
        <v>2022Q2</v>
      </c>
      <c r="B755" s="82">
        <f t="shared" si="71"/>
        <v>2</v>
      </c>
      <c r="C755" s="82">
        <f>'Fuel adder inputs and calcs'!E752</f>
        <v>2022</v>
      </c>
      <c r="D755" s="82">
        <f>'Fuel adder inputs and calcs'!B752</f>
        <v>5</v>
      </c>
      <c r="E755" s="152"/>
      <c r="F755" s="153"/>
      <c r="G755" s="90" t="s">
        <v>25</v>
      </c>
      <c r="H755" s="90" t="s">
        <v>22</v>
      </c>
      <c r="I755" s="91">
        <f ca="1">INDEX($I$147:$I$214,MATCH($A755,$C$147:$C$214,0))+'Fuel adder inputs and calcs'!Q752</f>
        <v>8.9968439674003857</v>
      </c>
      <c r="J755" s="91"/>
      <c r="K755" s="90" t="s">
        <v>23</v>
      </c>
      <c r="L755" s="92">
        <v>1</v>
      </c>
      <c r="M755" s="138">
        <f t="shared" si="72"/>
        <v>44682</v>
      </c>
      <c r="N755" s="137"/>
      <c r="O755" s="90"/>
      <c r="P755" s="86" t="s">
        <v>113</v>
      </c>
      <c r="Q755" s="86"/>
      <c r="R755" s="93" t="str">
        <f t="shared" si="60"/>
        <v>2024 Validation</v>
      </c>
    </row>
    <row r="756" spans="1:18" x14ac:dyDescent="0.6">
      <c r="A756" s="82" t="str">
        <f t="shared" si="74"/>
        <v>2022Q2</v>
      </c>
      <c r="B756" s="82">
        <f t="shared" ref="B756:B819" si="75">IF(D756&lt;=3,1,IF(D756&lt;=6,2,IF(D756&lt;=9,3,4)))</f>
        <v>2</v>
      </c>
      <c r="C756" s="82">
        <f>'Fuel adder inputs and calcs'!E753</f>
        <v>2022</v>
      </c>
      <c r="D756" s="82">
        <f>'Fuel adder inputs and calcs'!B753</f>
        <v>6</v>
      </c>
      <c r="E756" s="152"/>
      <c r="F756" s="153"/>
      <c r="G756" s="90" t="s">
        <v>25</v>
      </c>
      <c r="H756" s="90" t="s">
        <v>22</v>
      </c>
      <c r="I756" s="91">
        <f ca="1">INDEX($I$147:$I$214,MATCH($A756,$C$147:$C$214,0))+'Fuel adder inputs and calcs'!Q753</f>
        <v>8.9968439674003857</v>
      </c>
      <c r="J756" s="91"/>
      <c r="K756" s="90" t="s">
        <v>23</v>
      </c>
      <c r="L756" s="92">
        <v>1</v>
      </c>
      <c r="M756" s="138">
        <f t="shared" ref="M756:M819" si="76">DATE(C756,D756,1)</f>
        <v>44713</v>
      </c>
      <c r="N756" s="137"/>
      <c r="O756" s="90"/>
      <c r="P756" s="86" t="s">
        <v>113</v>
      </c>
      <c r="Q756" s="86"/>
      <c r="R756" s="93" t="str">
        <f t="shared" si="60"/>
        <v>2024 Validation</v>
      </c>
    </row>
    <row r="757" spans="1:18" x14ac:dyDescent="0.6">
      <c r="A757" s="82" t="str">
        <f t="shared" si="74"/>
        <v>2022Q3</v>
      </c>
      <c r="B757" s="82">
        <f t="shared" si="75"/>
        <v>3</v>
      </c>
      <c r="C757" s="82">
        <f>'Fuel adder inputs and calcs'!E754</f>
        <v>2022</v>
      </c>
      <c r="D757" s="82">
        <f>'Fuel adder inputs and calcs'!B754</f>
        <v>7</v>
      </c>
      <c r="E757" s="152"/>
      <c r="F757" s="153"/>
      <c r="G757" s="90" t="s">
        <v>25</v>
      </c>
      <c r="H757" s="90" t="s">
        <v>22</v>
      </c>
      <c r="I757" s="91">
        <f ca="1">INDEX($I$147:$I$214,MATCH($A757,$C$147:$C$214,0))+'Fuel adder inputs and calcs'!Q754</f>
        <v>8.7179708995591696</v>
      </c>
      <c r="J757" s="91"/>
      <c r="K757" s="90" t="s">
        <v>23</v>
      </c>
      <c r="L757" s="92">
        <v>1</v>
      </c>
      <c r="M757" s="138">
        <f t="shared" si="76"/>
        <v>44743</v>
      </c>
      <c r="N757" s="137"/>
      <c r="O757" s="90"/>
      <c r="P757" s="86" t="s">
        <v>113</v>
      </c>
      <c r="Q757" s="86"/>
      <c r="R757" s="93" t="str">
        <f t="shared" si="60"/>
        <v>2024 Validation</v>
      </c>
    </row>
    <row r="758" spans="1:18" x14ac:dyDescent="0.6">
      <c r="A758" s="82" t="str">
        <f t="shared" si="74"/>
        <v>2022Q3</v>
      </c>
      <c r="B758" s="82">
        <f t="shared" si="75"/>
        <v>3</v>
      </c>
      <c r="C758" s="82">
        <f>'Fuel adder inputs and calcs'!E755</f>
        <v>2022</v>
      </c>
      <c r="D758" s="82">
        <f>'Fuel adder inputs and calcs'!B755</f>
        <v>8</v>
      </c>
      <c r="E758" s="152"/>
      <c r="F758" s="153"/>
      <c r="G758" s="90" t="s">
        <v>25</v>
      </c>
      <c r="H758" s="90" t="s">
        <v>22</v>
      </c>
      <c r="I758" s="91">
        <f ca="1">INDEX($I$147:$I$214,MATCH($A758,$C$147:$C$214,0))+'Fuel adder inputs and calcs'!Q755</f>
        <v>8.7179708995591696</v>
      </c>
      <c r="J758" s="91"/>
      <c r="K758" s="90" t="s">
        <v>23</v>
      </c>
      <c r="L758" s="92">
        <v>1</v>
      </c>
      <c r="M758" s="138">
        <f t="shared" si="76"/>
        <v>44774</v>
      </c>
      <c r="N758" s="137"/>
      <c r="O758" s="90"/>
      <c r="P758" s="86" t="s">
        <v>113</v>
      </c>
      <c r="Q758" s="86"/>
      <c r="R758" s="93" t="str">
        <f t="shared" si="60"/>
        <v>2024 Validation</v>
      </c>
    </row>
    <row r="759" spans="1:18" x14ac:dyDescent="0.6">
      <c r="A759" s="82" t="str">
        <f t="shared" si="74"/>
        <v>2022Q3</v>
      </c>
      <c r="B759" s="82">
        <f t="shared" si="75"/>
        <v>3</v>
      </c>
      <c r="C759" s="82">
        <f>'Fuel adder inputs and calcs'!E756</f>
        <v>2022</v>
      </c>
      <c r="D759" s="82">
        <f>'Fuel adder inputs and calcs'!B756</f>
        <v>9</v>
      </c>
      <c r="E759" s="152"/>
      <c r="F759" s="153"/>
      <c r="G759" s="90" t="s">
        <v>25</v>
      </c>
      <c r="H759" s="90" t="s">
        <v>22</v>
      </c>
      <c r="I759" s="91">
        <f ca="1">INDEX($I$147:$I$214,MATCH($A759,$C$147:$C$214,0))+'Fuel adder inputs and calcs'!Q756</f>
        <v>8.7179708995591696</v>
      </c>
      <c r="J759" s="91"/>
      <c r="K759" s="90" t="s">
        <v>23</v>
      </c>
      <c r="L759" s="92">
        <v>1</v>
      </c>
      <c r="M759" s="138">
        <f t="shared" si="76"/>
        <v>44805</v>
      </c>
      <c r="N759" s="137"/>
      <c r="O759" s="90"/>
      <c r="P759" s="86" t="s">
        <v>113</v>
      </c>
      <c r="Q759" s="86"/>
      <c r="R759" s="93" t="str">
        <f t="shared" si="60"/>
        <v>2024 Validation</v>
      </c>
    </row>
    <row r="760" spans="1:18" x14ac:dyDescent="0.6">
      <c r="A760" s="82" t="str">
        <f t="shared" si="74"/>
        <v>2022Q4</v>
      </c>
      <c r="B760" s="82">
        <f t="shared" si="75"/>
        <v>4</v>
      </c>
      <c r="C760" s="82">
        <f>'Fuel adder inputs and calcs'!E757</f>
        <v>2022</v>
      </c>
      <c r="D760" s="82">
        <f>'Fuel adder inputs and calcs'!B757</f>
        <v>10</v>
      </c>
      <c r="E760" s="152"/>
      <c r="F760" s="153"/>
      <c r="G760" s="90" t="s">
        <v>25</v>
      </c>
      <c r="H760" s="90" t="s">
        <v>22</v>
      </c>
      <c r="I760" s="91">
        <f ca="1">INDEX($I$147:$I$214,MATCH($A760,$C$147:$C$214,0))+'Fuel adder inputs and calcs'!Q757</f>
        <v>11.293738134175102</v>
      </c>
      <c r="J760" s="91"/>
      <c r="K760" s="90" t="s">
        <v>23</v>
      </c>
      <c r="L760" s="92">
        <v>1</v>
      </c>
      <c r="M760" s="138">
        <f t="shared" si="76"/>
        <v>44835</v>
      </c>
      <c r="N760" s="137"/>
      <c r="O760" s="90"/>
      <c r="P760" s="86" t="s">
        <v>113</v>
      </c>
      <c r="Q760" s="86"/>
      <c r="R760" s="93" t="str">
        <f t="shared" si="60"/>
        <v>2024 Validation</v>
      </c>
    </row>
    <row r="761" spans="1:18" x14ac:dyDescent="0.6">
      <c r="A761" s="82" t="str">
        <f t="shared" si="74"/>
        <v>2022Q4</v>
      </c>
      <c r="B761" s="82">
        <f t="shared" si="75"/>
        <v>4</v>
      </c>
      <c r="C761" s="82">
        <f>'Fuel adder inputs and calcs'!E758</f>
        <v>2022</v>
      </c>
      <c r="D761" s="82">
        <f>'Fuel adder inputs and calcs'!B758</f>
        <v>11</v>
      </c>
      <c r="E761" s="152"/>
      <c r="F761" s="153"/>
      <c r="G761" s="90" t="s">
        <v>25</v>
      </c>
      <c r="H761" s="90" t="s">
        <v>22</v>
      </c>
      <c r="I761" s="91">
        <f ca="1">INDEX($I$147:$I$214,MATCH($A761,$C$147:$C$214,0))+'Fuel adder inputs and calcs'!Q758</f>
        <v>11.293738134175102</v>
      </c>
      <c r="J761" s="91"/>
      <c r="K761" s="90" t="s">
        <v>23</v>
      </c>
      <c r="L761" s="92">
        <v>1</v>
      </c>
      <c r="M761" s="138">
        <f t="shared" si="76"/>
        <v>44866</v>
      </c>
      <c r="N761" s="137"/>
      <c r="O761" s="90"/>
      <c r="P761" s="86" t="s">
        <v>113</v>
      </c>
      <c r="Q761" s="86"/>
      <c r="R761" s="93" t="str">
        <f t="shared" si="60"/>
        <v>2024 Validation</v>
      </c>
    </row>
    <row r="762" spans="1:18" x14ac:dyDescent="0.6">
      <c r="A762" s="82" t="str">
        <f t="shared" si="74"/>
        <v>2022Q4</v>
      </c>
      <c r="B762" s="82">
        <f t="shared" si="75"/>
        <v>4</v>
      </c>
      <c r="C762" s="82">
        <f>'Fuel adder inputs and calcs'!E759</f>
        <v>2022</v>
      </c>
      <c r="D762" s="82">
        <f>'Fuel adder inputs and calcs'!B759</f>
        <v>12</v>
      </c>
      <c r="E762" s="152"/>
      <c r="F762" s="153"/>
      <c r="G762" s="90" t="s">
        <v>25</v>
      </c>
      <c r="H762" s="90" t="s">
        <v>22</v>
      </c>
      <c r="I762" s="91">
        <f ca="1">INDEX($I$147:$I$214,MATCH($A762,$C$147:$C$214,0))+'Fuel adder inputs and calcs'!Q759</f>
        <v>12.612242440168256</v>
      </c>
      <c r="J762" s="91"/>
      <c r="K762" s="90" t="s">
        <v>23</v>
      </c>
      <c r="L762" s="92">
        <v>1</v>
      </c>
      <c r="M762" s="138">
        <f t="shared" si="76"/>
        <v>44896</v>
      </c>
      <c r="N762" s="137"/>
      <c r="O762" s="90"/>
      <c r="P762" s="86" t="s">
        <v>113</v>
      </c>
      <c r="Q762" s="86"/>
      <c r="R762" s="93" t="str">
        <f t="shared" si="60"/>
        <v>2024 Validation</v>
      </c>
    </row>
    <row r="763" spans="1:18" x14ac:dyDescent="0.6">
      <c r="A763" s="82" t="str">
        <f t="shared" si="74"/>
        <v>2023Q1</v>
      </c>
      <c r="B763" s="82">
        <f t="shared" si="75"/>
        <v>1</v>
      </c>
      <c r="C763" s="82">
        <f>'Fuel adder inputs and calcs'!E760</f>
        <v>2023</v>
      </c>
      <c r="D763" s="82">
        <f>'Fuel adder inputs and calcs'!B760</f>
        <v>1</v>
      </c>
      <c r="E763" s="59"/>
      <c r="G763" s="90" t="s">
        <v>25</v>
      </c>
      <c r="H763" s="90" t="s">
        <v>22</v>
      </c>
      <c r="I763" s="91">
        <f ca="1">INDEX($I$147:$I$214,MATCH($A763,$C$147:$C$214,0))+'Fuel adder inputs and calcs'!Q760</f>
        <v>19.719911328743883</v>
      </c>
      <c r="J763" s="91"/>
      <c r="K763" s="90" t="s">
        <v>23</v>
      </c>
      <c r="L763" s="92">
        <v>1</v>
      </c>
      <c r="M763" s="138">
        <f t="shared" si="76"/>
        <v>44927</v>
      </c>
      <c r="N763" s="137"/>
      <c r="O763" s="90"/>
      <c r="P763" s="86" t="s">
        <v>113</v>
      </c>
      <c r="Q763" s="86"/>
      <c r="R763" s="93" t="str">
        <f t="shared" si="60"/>
        <v>2024 Validation</v>
      </c>
    </row>
    <row r="764" spans="1:18" x14ac:dyDescent="0.6">
      <c r="A764" s="82" t="str">
        <f t="shared" si="74"/>
        <v>2023Q1</v>
      </c>
      <c r="B764" s="82">
        <f t="shared" si="75"/>
        <v>1</v>
      </c>
      <c r="C764" s="82">
        <f>'Fuel adder inputs and calcs'!E761</f>
        <v>2023</v>
      </c>
      <c r="D764" s="82">
        <f>'Fuel adder inputs and calcs'!B761</f>
        <v>2</v>
      </c>
      <c r="E764" s="59"/>
      <c r="G764" s="90" t="s">
        <v>25</v>
      </c>
      <c r="H764" s="90" t="s">
        <v>22</v>
      </c>
      <c r="I764" s="91">
        <f ca="1">INDEX($I$147:$I$214,MATCH($A764,$C$147:$C$214,0))+'Fuel adder inputs and calcs'!Q761</f>
        <v>20.473343117041924</v>
      </c>
      <c r="J764" s="91"/>
      <c r="K764" s="90" t="s">
        <v>23</v>
      </c>
      <c r="L764" s="92">
        <v>1</v>
      </c>
      <c r="M764" s="138">
        <f t="shared" si="76"/>
        <v>44958</v>
      </c>
      <c r="N764" s="137"/>
      <c r="O764" s="90"/>
      <c r="P764" s="86" t="s">
        <v>113</v>
      </c>
      <c r="Q764" s="86"/>
      <c r="R764" s="93" t="str">
        <f t="shared" si="60"/>
        <v>2024 Validation</v>
      </c>
    </row>
    <row r="765" spans="1:18" x14ac:dyDescent="0.6">
      <c r="A765" s="82" t="str">
        <f t="shared" si="74"/>
        <v>2023Q1</v>
      </c>
      <c r="B765" s="82">
        <f t="shared" si="75"/>
        <v>1</v>
      </c>
      <c r="C765" s="82">
        <f>'Fuel adder inputs and calcs'!E762</f>
        <v>2023</v>
      </c>
      <c r="D765" s="82">
        <f>'Fuel adder inputs and calcs'!B762</f>
        <v>3</v>
      </c>
      <c r="E765" s="59"/>
      <c r="G765" s="90" t="s">
        <v>25</v>
      </c>
      <c r="H765" s="90" t="s">
        <v>22</v>
      </c>
      <c r="I765" s="91">
        <f ca="1">INDEX($I$147:$I$214,MATCH($A765,$C$147:$C$214,0))+'Fuel adder inputs and calcs'!Q762</f>
        <v>18.966479540445842</v>
      </c>
      <c r="J765" s="91"/>
      <c r="K765" s="90" t="s">
        <v>23</v>
      </c>
      <c r="L765" s="92">
        <v>1</v>
      </c>
      <c r="M765" s="138">
        <f t="shared" si="76"/>
        <v>44986</v>
      </c>
      <c r="N765" s="137"/>
      <c r="O765" s="90"/>
      <c r="P765" s="86" t="s">
        <v>113</v>
      </c>
      <c r="Q765" s="86"/>
      <c r="R765" s="93" t="str">
        <f t="shared" si="60"/>
        <v>2024 Validation</v>
      </c>
    </row>
    <row r="766" spans="1:18" x14ac:dyDescent="0.6">
      <c r="A766" s="82" t="str">
        <f t="shared" si="74"/>
        <v>2023Q2</v>
      </c>
      <c r="B766" s="82">
        <f t="shared" si="75"/>
        <v>2</v>
      </c>
      <c r="C766" s="82">
        <f>'Fuel adder inputs and calcs'!E763</f>
        <v>2023</v>
      </c>
      <c r="D766" s="82">
        <f>'Fuel adder inputs and calcs'!B763</f>
        <v>4</v>
      </c>
      <c r="E766" s="59"/>
      <c r="G766" s="90" t="s">
        <v>25</v>
      </c>
      <c r="H766" s="90" t="s">
        <v>22</v>
      </c>
      <c r="I766" s="91">
        <f ca="1">INDEX($I$147:$I$214,MATCH($A766,$C$147:$C$214,0))+'Fuel adder inputs and calcs'!Q763</f>
        <v>10.577547492787698</v>
      </c>
      <c r="J766" s="91"/>
      <c r="K766" s="90" t="s">
        <v>23</v>
      </c>
      <c r="L766" s="92">
        <v>1</v>
      </c>
      <c r="M766" s="138">
        <f t="shared" si="76"/>
        <v>45017</v>
      </c>
      <c r="N766" s="137"/>
      <c r="O766" s="90"/>
      <c r="P766" s="86" t="s">
        <v>113</v>
      </c>
      <c r="Q766" s="86"/>
      <c r="R766" s="93" t="str">
        <f t="shared" si="60"/>
        <v>2024 Validation</v>
      </c>
    </row>
    <row r="767" spans="1:18" x14ac:dyDescent="0.6">
      <c r="A767" s="82" t="str">
        <f t="shared" si="74"/>
        <v>2023Q2</v>
      </c>
      <c r="B767" s="82">
        <f t="shared" si="75"/>
        <v>2</v>
      </c>
      <c r="C767" s="82">
        <f>'Fuel adder inputs and calcs'!E764</f>
        <v>2023</v>
      </c>
      <c r="D767" s="82">
        <f>'Fuel adder inputs and calcs'!B764</f>
        <v>5</v>
      </c>
      <c r="E767" s="59"/>
      <c r="G767" s="90" t="s">
        <v>25</v>
      </c>
      <c r="H767" s="90" t="s">
        <v>22</v>
      </c>
      <c r="I767" s="91">
        <f ca="1">INDEX($I$147:$I$214,MATCH($A767,$C$147:$C$214,0))+'Fuel adder inputs and calcs'!Q764</f>
        <v>9.0104077848936655</v>
      </c>
      <c r="J767" s="91"/>
      <c r="K767" s="90" t="s">
        <v>23</v>
      </c>
      <c r="L767" s="92">
        <v>1</v>
      </c>
      <c r="M767" s="138">
        <f t="shared" si="76"/>
        <v>45047</v>
      </c>
      <c r="N767" s="137"/>
      <c r="O767" s="90"/>
      <c r="P767" s="86" t="s">
        <v>113</v>
      </c>
      <c r="Q767" s="86"/>
      <c r="R767" s="93" t="str">
        <f t="shared" si="60"/>
        <v>2024 Validation</v>
      </c>
    </row>
    <row r="768" spans="1:18" x14ac:dyDescent="0.6">
      <c r="A768" s="82" t="str">
        <f t="shared" si="74"/>
        <v>2023Q2</v>
      </c>
      <c r="B768" s="82">
        <f t="shared" si="75"/>
        <v>2</v>
      </c>
      <c r="C768" s="82">
        <f>'Fuel adder inputs and calcs'!E765</f>
        <v>2023</v>
      </c>
      <c r="D768" s="82">
        <f>'Fuel adder inputs and calcs'!B765</f>
        <v>6</v>
      </c>
      <c r="E768" s="59"/>
      <c r="G768" s="90" t="s">
        <v>25</v>
      </c>
      <c r="H768" s="90" t="s">
        <v>22</v>
      </c>
      <c r="I768" s="91">
        <f ca="1">INDEX($I$147:$I$214,MATCH($A768,$C$147:$C$214,0))+'Fuel adder inputs and calcs'!Q765</f>
        <v>9.0104077848936655</v>
      </c>
      <c r="J768" s="91"/>
      <c r="K768" s="90" t="s">
        <v>23</v>
      </c>
      <c r="L768" s="92">
        <v>1</v>
      </c>
      <c r="M768" s="138">
        <f t="shared" si="76"/>
        <v>45078</v>
      </c>
      <c r="N768" s="137"/>
      <c r="O768" s="90"/>
      <c r="P768" s="86" t="s">
        <v>113</v>
      </c>
      <c r="Q768" s="86"/>
      <c r="R768" s="93" t="str">
        <f t="shared" si="60"/>
        <v>2024 Validation</v>
      </c>
    </row>
    <row r="769" spans="1:18" x14ac:dyDescent="0.6">
      <c r="A769" s="82" t="str">
        <f t="shared" si="74"/>
        <v>2023Q3</v>
      </c>
      <c r="B769" s="82">
        <f t="shared" si="75"/>
        <v>3</v>
      </c>
      <c r="C769" s="82">
        <f>'Fuel adder inputs and calcs'!E766</f>
        <v>2023</v>
      </c>
      <c r="D769" s="82">
        <f>'Fuel adder inputs and calcs'!B766</f>
        <v>7</v>
      </c>
      <c r="E769" s="59"/>
      <c r="G769" s="90" t="s">
        <v>25</v>
      </c>
      <c r="H769" s="90" t="s">
        <v>22</v>
      </c>
      <c r="I769" s="91">
        <f ca="1">INDEX($I$147:$I$214,MATCH($A769,$C$147:$C$214,0))+'Fuel adder inputs and calcs'!Q766</f>
        <v>8.7315347170524493</v>
      </c>
      <c r="J769" s="91"/>
      <c r="K769" s="90" t="s">
        <v>23</v>
      </c>
      <c r="L769" s="92">
        <v>1</v>
      </c>
      <c r="M769" s="138">
        <f t="shared" si="76"/>
        <v>45108</v>
      </c>
      <c r="N769" s="137"/>
      <c r="O769" s="90"/>
      <c r="P769" s="86" t="s">
        <v>113</v>
      </c>
      <c r="Q769" s="86"/>
      <c r="R769" s="93" t="str">
        <f t="shared" si="60"/>
        <v>2024 Validation</v>
      </c>
    </row>
    <row r="770" spans="1:18" x14ac:dyDescent="0.6">
      <c r="A770" s="82" t="str">
        <f t="shared" si="74"/>
        <v>2023Q3</v>
      </c>
      <c r="B770" s="82">
        <f t="shared" si="75"/>
        <v>3</v>
      </c>
      <c r="C770" s="82">
        <f>'Fuel adder inputs and calcs'!E767</f>
        <v>2023</v>
      </c>
      <c r="D770" s="82">
        <f>'Fuel adder inputs and calcs'!B767</f>
        <v>8</v>
      </c>
      <c r="E770" s="59"/>
      <c r="G770" s="90" t="s">
        <v>25</v>
      </c>
      <c r="H770" s="90" t="s">
        <v>22</v>
      </c>
      <c r="I770" s="91">
        <f ca="1">INDEX($I$147:$I$214,MATCH($A770,$C$147:$C$214,0))+'Fuel adder inputs and calcs'!Q767</f>
        <v>8.7315347170524493</v>
      </c>
      <c r="J770" s="91"/>
      <c r="K770" s="90" t="s">
        <v>23</v>
      </c>
      <c r="L770" s="92">
        <v>1</v>
      </c>
      <c r="M770" s="138">
        <f t="shared" si="76"/>
        <v>45139</v>
      </c>
      <c r="N770" s="137"/>
      <c r="O770" s="90"/>
      <c r="P770" s="86" t="s">
        <v>113</v>
      </c>
      <c r="Q770" s="86"/>
      <c r="R770" s="93" t="str">
        <f t="shared" si="60"/>
        <v>2024 Validation</v>
      </c>
    </row>
    <row r="771" spans="1:18" x14ac:dyDescent="0.6">
      <c r="A771" s="82" t="str">
        <f t="shared" si="74"/>
        <v>2023Q3</v>
      </c>
      <c r="B771" s="82">
        <f t="shared" si="75"/>
        <v>3</v>
      </c>
      <c r="C771" s="82">
        <f>'Fuel adder inputs and calcs'!E768</f>
        <v>2023</v>
      </c>
      <c r="D771" s="82">
        <f>'Fuel adder inputs and calcs'!B768</f>
        <v>9</v>
      </c>
      <c r="E771" s="59"/>
      <c r="G771" s="90" t="s">
        <v>25</v>
      </c>
      <c r="H771" s="90" t="s">
        <v>22</v>
      </c>
      <c r="I771" s="91">
        <f ca="1">INDEX($I$147:$I$214,MATCH($A771,$C$147:$C$214,0))+'Fuel adder inputs and calcs'!Q768</f>
        <v>8.7315347170524493</v>
      </c>
      <c r="J771" s="91"/>
      <c r="K771" s="90" t="s">
        <v>23</v>
      </c>
      <c r="L771" s="92">
        <v>1</v>
      </c>
      <c r="M771" s="138">
        <f t="shared" si="76"/>
        <v>45170</v>
      </c>
      <c r="N771" s="137"/>
      <c r="O771" s="90"/>
      <c r="P771" s="86" t="s">
        <v>113</v>
      </c>
      <c r="Q771" s="86"/>
      <c r="R771" s="93" t="str">
        <f t="shared" si="60"/>
        <v>2024 Validation</v>
      </c>
    </row>
    <row r="772" spans="1:18" x14ac:dyDescent="0.6">
      <c r="A772" s="82" t="str">
        <f t="shared" si="74"/>
        <v>2023Q4</v>
      </c>
      <c r="B772" s="82">
        <f t="shared" si="75"/>
        <v>4</v>
      </c>
      <c r="C772" s="82">
        <f>'Fuel adder inputs and calcs'!E769</f>
        <v>2023</v>
      </c>
      <c r="D772" s="82">
        <f>'Fuel adder inputs and calcs'!B769</f>
        <v>10</v>
      </c>
      <c r="E772" s="59"/>
      <c r="G772" s="90" t="s">
        <v>25</v>
      </c>
      <c r="H772" s="90" t="s">
        <v>22</v>
      </c>
      <c r="I772" s="91">
        <f ca="1">INDEX($I$147:$I$214,MATCH($A772,$C$147:$C$214,0))+'Fuel adder inputs and calcs'!Q769</f>
        <v>11.597015447791973</v>
      </c>
      <c r="J772" s="91"/>
      <c r="K772" s="90" t="s">
        <v>23</v>
      </c>
      <c r="L772" s="92">
        <v>1</v>
      </c>
      <c r="M772" s="138">
        <f t="shared" si="76"/>
        <v>45200</v>
      </c>
      <c r="N772" s="137"/>
      <c r="O772" s="90"/>
      <c r="P772" s="86" t="s">
        <v>113</v>
      </c>
      <c r="Q772" s="86"/>
      <c r="R772" s="93" t="str">
        <f t="shared" si="60"/>
        <v>2024 Validation</v>
      </c>
    </row>
    <row r="773" spans="1:18" x14ac:dyDescent="0.6">
      <c r="A773" s="82" t="str">
        <f t="shared" si="74"/>
        <v>2023Q4</v>
      </c>
      <c r="B773" s="82">
        <f t="shared" si="75"/>
        <v>4</v>
      </c>
      <c r="C773" s="82">
        <f>'Fuel adder inputs and calcs'!E770</f>
        <v>2023</v>
      </c>
      <c r="D773" s="82">
        <f>'Fuel adder inputs and calcs'!B770</f>
        <v>11</v>
      </c>
      <c r="E773" s="59"/>
      <c r="G773" s="90" t="s">
        <v>25</v>
      </c>
      <c r="H773" s="90" t="s">
        <v>22</v>
      </c>
      <c r="I773" s="91">
        <f ca="1">INDEX($I$147:$I$214,MATCH($A773,$C$147:$C$214,0))+'Fuel adder inputs and calcs'!Q770</f>
        <v>11.597015447791973</v>
      </c>
      <c r="J773" s="91"/>
      <c r="K773" s="90" t="s">
        <v>23</v>
      </c>
      <c r="L773" s="92">
        <v>1</v>
      </c>
      <c r="M773" s="138">
        <f t="shared" si="76"/>
        <v>45231</v>
      </c>
      <c r="N773" s="137"/>
      <c r="O773" s="90"/>
      <c r="P773" s="86" t="s">
        <v>113</v>
      </c>
      <c r="Q773" s="86"/>
      <c r="R773" s="93" t="str">
        <f t="shared" si="60"/>
        <v>2024 Validation</v>
      </c>
    </row>
    <row r="774" spans="1:18" x14ac:dyDescent="0.6">
      <c r="A774" s="82" t="str">
        <f t="shared" si="74"/>
        <v>2023Q4</v>
      </c>
      <c r="B774" s="82">
        <f t="shared" si="75"/>
        <v>4</v>
      </c>
      <c r="C774" s="82">
        <f>'Fuel adder inputs and calcs'!E771</f>
        <v>2023</v>
      </c>
      <c r="D774" s="82">
        <f>'Fuel adder inputs and calcs'!B771</f>
        <v>12</v>
      </c>
      <c r="E774" s="59"/>
      <c r="G774" s="90" t="s">
        <v>25</v>
      </c>
      <c r="H774" s="90" t="s">
        <v>22</v>
      </c>
      <c r="I774" s="91">
        <f ca="1">INDEX($I$147:$I$214,MATCH($A774,$C$147:$C$214,0))+'Fuel adder inputs and calcs'!Q771</f>
        <v>13.151401687876909</v>
      </c>
      <c r="J774" s="91"/>
      <c r="K774" s="90" t="s">
        <v>23</v>
      </c>
      <c r="L774" s="92">
        <v>1</v>
      </c>
      <c r="M774" s="138">
        <f t="shared" si="76"/>
        <v>45261</v>
      </c>
      <c r="N774" s="137"/>
      <c r="O774" s="90"/>
      <c r="P774" s="86" t="s">
        <v>113</v>
      </c>
      <c r="Q774" s="86"/>
      <c r="R774" s="93" t="str">
        <f t="shared" si="60"/>
        <v>2024 Validation</v>
      </c>
    </row>
    <row r="775" spans="1:18" x14ac:dyDescent="0.6">
      <c r="A775" s="82" t="str">
        <f t="shared" si="74"/>
        <v>2024Q1</v>
      </c>
      <c r="B775" s="82">
        <f t="shared" si="75"/>
        <v>1</v>
      </c>
      <c r="C775" s="82">
        <f>'Fuel adder inputs and calcs'!E772</f>
        <v>2024</v>
      </c>
      <c r="D775" s="82">
        <f>'Fuel adder inputs and calcs'!B772</f>
        <v>1</v>
      </c>
      <c r="E775" s="59"/>
      <c r="G775" s="90" t="s">
        <v>25</v>
      </c>
      <c r="H775" s="90" t="s">
        <v>22</v>
      </c>
      <c r="I775" s="91">
        <f ca="1">INDEX($I$147:$I$214,MATCH($A775,$C$147:$C$214,0))+'Fuel adder inputs and calcs'!Q772</f>
        <v>20.663440012234027</v>
      </c>
      <c r="J775" s="91"/>
      <c r="K775" s="90" t="s">
        <v>23</v>
      </c>
      <c r="L775" s="92">
        <v>1</v>
      </c>
      <c r="M775" s="138">
        <f t="shared" si="76"/>
        <v>45292</v>
      </c>
      <c r="N775" s="137"/>
      <c r="O775" s="90"/>
      <c r="P775" s="86" t="s">
        <v>113</v>
      </c>
      <c r="Q775" s="86"/>
      <c r="R775" s="93" t="str">
        <f t="shared" si="60"/>
        <v>2024 Validation</v>
      </c>
    </row>
    <row r="776" spans="1:18" x14ac:dyDescent="0.6">
      <c r="A776" s="82" t="str">
        <f t="shared" si="74"/>
        <v>2024Q1</v>
      </c>
      <c r="B776" s="82">
        <f t="shared" si="75"/>
        <v>1</v>
      </c>
      <c r="C776" s="82">
        <f>'Fuel adder inputs and calcs'!E773</f>
        <v>2024</v>
      </c>
      <c r="D776" s="82">
        <f>'Fuel adder inputs and calcs'!B773</f>
        <v>2</v>
      </c>
      <c r="E776" s="59"/>
      <c r="G776" s="90" t="s">
        <v>25</v>
      </c>
      <c r="H776" s="90" t="s">
        <v>22</v>
      </c>
      <c r="I776" s="91">
        <f ca="1">INDEX($I$147:$I$214,MATCH($A776,$C$147:$C$214,0))+'Fuel adder inputs and calcs'!Q773</f>
        <v>21.551661612459235</v>
      </c>
      <c r="J776" s="91"/>
      <c r="K776" s="90" t="s">
        <v>23</v>
      </c>
      <c r="L776" s="92">
        <v>1</v>
      </c>
      <c r="M776" s="138">
        <f t="shared" si="76"/>
        <v>45323</v>
      </c>
      <c r="N776" s="137"/>
      <c r="O776" s="90"/>
      <c r="P776" s="86" t="s">
        <v>113</v>
      </c>
      <c r="Q776" s="86"/>
      <c r="R776" s="93" t="str">
        <f t="shared" si="60"/>
        <v>2024 Validation</v>
      </c>
    </row>
    <row r="777" spans="1:18" x14ac:dyDescent="0.6">
      <c r="A777" s="82" t="str">
        <f t="shared" si="74"/>
        <v>2024Q1</v>
      </c>
      <c r="B777" s="82">
        <f t="shared" si="75"/>
        <v>1</v>
      </c>
      <c r="C777" s="82">
        <f>'Fuel adder inputs and calcs'!E774</f>
        <v>2024</v>
      </c>
      <c r="D777" s="82">
        <f>'Fuel adder inputs and calcs'!B774</f>
        <v>3</v>
      </c>
      <c r="E777" s="59"/>
      <c r="G777" s="90" t="s">
        <v>25</v>
      </c>
      <c r="H777" s="90" t="s">
        <v>22</v>
      </c>
      <c r="I777" s="91">
        <f ca="1">INDEX($I$147:$I$214,MATCH($A777,$C$147:$C$214,0))+'Fuel adder inputs and calcs'!Q774</f>
        <v>19.775218412008819</v>
      </c>
      <c r="J777" s="91"/>
      <c r="K777" s="90" t="s">
        <v>23</v>
      </c>
      <c r="L777" s="92">
        <v>1</v>
      </c>
      <c r="M777" s="138">
        <f t="shared" si="76"/>
        <v>45352</v>
      </c>
      <c r="N777" s="137"/>
      <c r="O777" s="90"/>
      <c r="P777" s="86" t="s">
        <v>113</v>
      </c>
      <c r="Q777" s="86"/>
      <c r="R777" s="93" t="str">
        <f t="shared" si="60"/>
        <v>2024 Validation</v>
      </c>
    </row>
    <row r="778" spans="1:18" x14ac:dyDescent="0.6">
      <c r="A778" s="82" t="str">
        <f t="shared" si="74"/>
        <v>2024Q2</v>
      </c>
      <c r="B778" s="82">
        <f t="shared" si="75"/>
        <v>2</v>
      </c>
      <c r="C778" s="82">
        <f>'Fuel adder inputs and calcs'!E775</f>
        <v>2024</v>
      </c>
      <c r="D778" s="82">
        <f>'Fuel adder inputs and calcs'!B775</f>
        <v>4</v>
      </c>
      <c r="E778" s="59"/>
      <c r="G778" s="90" t="s">
        <v>25</v>
      </c>
      <c r="H778" s="90" t="s">
        <v>22</v>
      </c>
      <c r="I778" s="91">
        <f ca="1">INDEX($I$147:$I$214,MATCH($A778,$C$147:$C$214,0))+'Fuel adder inputs and calcs'!Q775</f>
        <v>10.880824806404569</v>
      </c>
      <c r="J778" s="91"/>
      <c r="K778" s="90" t="s">
        <v>23</v>
      </c>
      <c r="L778" s="92">
        <v>1</v>
      </c>
      <c r="M778" s="138">
        <f t="shared" si="76"/>
        <v>45383</v>
      </c>
      <c r="N778" s="137"/>
      <c r="O778" s="90"/>
      <c r="P778" s="86" t="s">
        <v>113</v>
      </c>
      <c r="Q778" s="86"/>
      <c r="R778" s="93" t="str">
        <f t="shared" si="60"/>
        <v>2024 Validation</v>
      </c>
    </row>
    <row r="779" spans="1:18" x14ac:dyDescent="0.6">
      <c r="A779" s="82" t="str">
        <f t="shared" si="74"/>
        <v>2024Q2</v>
      </c>
      <c r="B779" s="82">
        <f t="shared" si="75"/>
        <v>2</v>
      </c>
      <c r="C779" s="82">
        <f>'Fuel adder inputs and calcs'!E776</f>
        <v>2024</v>
      </c>
      <c r="D779" s="82">
        <f>'Fuel adder inputs and calcs'!B776</f>
        <v>5</v>
      </c>
      <c r="E779" s="59"/>
      <c r="G779" s="90" t="s">
        <v>25</v>
      </c>
      <c r="H779" s="90" t="s">
        <v>22</v>
      </c>
      <c r="I779" s="91">
        <f ca="1">INDEX($I$147:$I$214,MATCH($A779,$C$147:$C$214,0))+'Fuel adder inputs and calcs'!Q776</f>
        <v>9.0333220055651324</v>
      </c>
      <c r="J779" s="91"/>
      <c r="K779" s="90" t="s">
        <v>23</v>
      </c>
      <c r="L779" s="92">
        <v>1</v>
      </c>
      <c r="M779" s="138">
        <f t="shared" si="76"/>
        <v>45413</v>
      </c>
      <c r="N779" s="137"/>
      <c r="O779" s="90"/>
      <c r="P779" s="86" t="s">
        <v>113</v>
      </c>
      <c r="Q779" s="86"/>
      <c r="R779" s="93" t="str">
        <f t="shared" si="60"/>
        <v>2024 Validation</v>
      </c>
    </row>
    <row r="780" spans="1:18" x14ac:dyDescent="0.6">
      <c r="A780" s="82" t="str">
        <f t="shared" si="74"/>
        <v>2024Q2</v>
      </c>
      <c r="B780" s="82">
        <f t="shared" si="75"/>
        <v>2</v>
      </c>
      <c r="C780" s="82">
        <f>'Fuel adder inputs and calcs'!E777</f>
        <v>2024</v>
      </c>
      <c r="D780" s="82">
        <f>'Fuel adder inputs and calcs'!B777</f>
        <v>6</v>
      </c>
      <c r="E780" s="59"/>
      <c r="G780" s="90" t="s">
        <v>25</v>
      </c>
      <c r="H780" s="90" t="s">
        <v>22</v>
      </c>
      <c r="I780" s="91">
        <f ca="1">INDEX($I$147:$I$214,MATCH($A780,$C$147:$C$214,0))+'Fuel adder inputs and calcs'!Q777</f>
        <v>9.0333220055651324</v>
      </c>
      <c r="J780" s="91"/>
      <c r="K780" s="90" t="s">
        <v>23</v>
      </c>
      <c r="L780" s="92">
        <v>1</v>
      </c>
      <c r="M780" s="138">
        <f t="shared" si="76"/>
        <v>45444</v>
      </c>
      <c r="N780" s="137"/>
      <c r="O780" s="90"/>
      <c r="P780" s="86" t="s">
        <v>113</v>
      </c>
      <c r="Q780" s="86"/>
      <c r="R780" s="93" t="str">
        <f t="shared" si="60"/>
        <v>2024 Validation</v>
      </c>
    </row>
    <row r="781" spans="1:18" x14ac:dyDescent="0.6">
      <c r="A781" s="82" t="str">
        <f t="shared" si="74"/>
        <v>2024Q3</v>
      </c>
      <c r="B781" s="82">
        <f t="shared" si="75"/>
        <v>3</v>
      </c>
      <c r="C781" s="82">
        <f>'Fuel adder inputs and calcs'!E778</f>
        <v>2024</v>
      </c>
      <c r="D781" s="82">
        <f>'Fuel adder inputs and calcs'!B778</f>
        <v>7</v>
      </c>
      <c r="E781" s="59"/>
      <c r="G781" s="90" t="s">
        <v>25</v>
      </c>
      <c r="H781" s="90" t="s">
        <v>22</v>
      </c>
      <c r="I781" s="91">
        <f ca="1">INDEX($I$147:$I$214,MATCH($A781,$C$147:$C$214,0))+'Fuel adder inputs and calcs'!Q778</f>
        <v>8.7544489377239163</v>
      </c>
      <c r="J781" s="91"/>
      <c r="K781" s="90" t="s">
        <v>23</v>
      </c>
      <c r="L781" s="92">
        <v>1</v>
      </c>
      <c r="M781" s="138">
        <f t="shared" si="76"/>
        <v>45474</v>
      </c>
      <c r="N781" s="137"/>
      <c r="O781" s="90"/>
      <c r="P781" s="86" t="s">
        <v>113</v>
      </c>
      <c r="Q781" s="86"/>
      <c r="R781" s="93" t="str">
        <f t="shared" si="60"/>
        <v>2024 Validation</v>
      </c>
    </row>
    <row r="782" spans="1:18" x14ac:dyDescent="0.6">
      <c r="A782" s="82" t="str">
        <f t="shared" si="74"/>
        <v>2024Q3</v>
      </c>
      <c r="B782" s="82">
        <f t="shared" si="75"/>
        <v>3</v>
      </c>
      <c r="C782" s="82">
        <f>'Fuel adder inputs and calcs'!E779</f>
        <v>2024</v>
      </c>
      <c r="D782" s="82">
        <f>'Fuel adder inputs and calcs'!B779</f>
        <v>8</v>
      </c>
      <c r="E782" s="59"/>
      <c r="G782" s="90" t="s">
        <v>25</v>
      </c>
      <c r="H782" s="90" t="s">
        <v>22</v>
      </c>
      <c r="I782" s="91">
        <f ca="1">INDEX($I$147:$I$214,MATCH($A782,$C$147:$C$214,0))+'Fuel adder inputs and calcs'!Q779</f>
        <v>8.7544489377239163</v>
      </c>
      <c r="J782" s="91"/>
      <c r="K782" s="90" t="s">
        <v>23</v>
      </c>
      <c r="L782" s="92">
        <v>1</v>
      </c>
      <c r="M782" s="138">
        <f t="shared" si="76"/>
        <v>45505</v>
      </c>
      <c r="N782" s="137"/>
      <c r="O782" s="90"/>
      <c r="P782" s="86" t="s">
        <v>113</v>
      </c>
      <c r="Q782" s="86"/>
      <c r="R782" s="93" t="str">
        <f t="shared" si="60"/>
        <v>2024 Validation</v>
      </c>
    </row>
    <row r="783" spans="1:18" x14ac:dyDescent="0.6">
      <c r="A783" s="82" t="str">
        <f t="shared" si="74"/>
        <v>2024Q3</v>
      </c>
      <c r="B783" s="82">
        <f t="shared" si="75"/>
        <v>3</v>
      </c>
      <c r="C783" s="82">
        <f>'Fuel adder inputs and calcs'!E780</f>
        <v>2024</v>
      </c>
      <c r="D783" s="82">
        <f>'Fuel adder inputs and calcs'!B780</f>
        <v>9</v>
      </c>
      <c r="E783" s="59"/>
      <c r="G783" s="90" t="s">
        <v>25</v>
      </c>
      <c r="H783" s="90" t="s">
        <v>22</v>
      </c>
      <c r="I783" s="91">
        <f ca="1">INDEX($I$147:$I$214,MATCH($A783,$C$147:$C$214,0))+'Fuel adder inputs and calcs'!Q780</f>
        <v>8.7544489377239163</v>
      </c>
      <c r="J783" s="91"/>
      <c r="K783" s="90" t="s">
        <v>23</v>
      </c>
      <c r="L783" s="92">
        <v>1</v>
      </c>
      <c r="M783" s="138">
        <f t="shared" si="76"/>
        <v>45536</v>
      </c>
      <c r="N783" s="137"/>
      <c r="O783" s="90"/>
      <c r="P783" s="86" t="s">
        <v>113</v>
      </c>
      <c r="Q783" s="86"/>
      <c r="R783" s="93" t="str">
        <f t="shared" si="60"/>
        <v>2024 Validation</v>
      </c>
    </row>
    <row r="784" spans="1:18" x14ac:dyDescent="0.6">
      <c r="A784" s="82" t="str">
        <f t="shared" si="74"/>
        <v>2024Q4</v>
      </c>
      <c r="B784" s="82">
        <f t="shared" si="75"/>
        <v>4</v>
      </c>
      <c r="C784" s="82">
        <f>'Fuel adder inputs and calcs'!E781</f>
        <v>2024</v>
      </c>
      <c r="D784" s="82">
        <f>'Fuel adder inputs and calcs'!B781</f>
        <v>10</v>
      </c>
      <c r="E784" s="59"/>
      <c r="G784" s="90" t="s">
        <v>25</v>
      </c>
      <c r="H784" s="90" t="s">
        <v>22</v>
      </c>
      <c r="I784" s="91">
        <f ca="1">INDEX($I$147:$I$214,MATCH($A784,$C$147:$C$214,0))+'Fuel adder inputs and calcs'!Q781</f>
        <v>11.597015447791973</v>
      </c>
      <c r="J784" s="91"/>
      <c r="K784" s="90" t="s">
        <v>23</v>
      </c>
      <c r="L784" s="92">
        <v>1</v>
      </c>
      <c r="M784" s="138">
        <f t="shared" si="76"/>
        <v>45566</v>
      </c>
      <c r="N784" s="137"/>
      <c r="O784" s="90"/>
      <c r="P784" s="86" t="s">
        <v>113</v>
      </c>
      <c r="Q784" s="86"/>
      <c r="R784" s="93" t="str">
        <f t="shared" si="60"/>
        <v>2024 Validation</v>
      </c>
    </row>
    <row r="785" spans="1:18" x14ac:dyDescent="0.6">
      <c r="A785" s="82" t="str">
        <f t="shared" si="74"/>
        <v>2024Q4</v>
      </c>
      <c r="B785" s="82">
        <f t="shared" si="75"/>
        <v>4</v>
      </c>
      <c r="C785" s="82">
        <f>'Fuel adder inputs and calcs'!E782</f>
        <v>2024</v>
      </c>
      <c r="D785" s="82">
        <f>'Fuel adder inputs and calcs'!B782</f>
        <v>11</v>
      </c>
      <c r="E785" s="59"/>
      <c r="G785" s="90" t="s">
        <v>25</v>
      </c>
      <c r="H785" s="90" t="s">
        <v>22</v>
      </c>
      <c r="I785" s="91">
        <f ca="1">INDEX($I$147:$I$214,MATCH($A785,$C$147:$C$214,0))+'Fuel adder inputs and calcs'!Q782</f>
        <v>11.597015447791973</v>
      </c>
      <c r="J785" s="91"/>
      <c r="K785" s="90" t="s">
        <v>23</v>
      </c>
      <c r="L785" s="92">
        <v>1</v>
      </c>
      <c r="M785" s="138">
        <f t="shared" si="76"/>
        <v>45597</v>
      </c>
      <c r="N785" s="137"/>
      <c r="O785" s="90"/>
      <c r="P785" s="86" t="s">
        <v>113</v>
      </c>
      <c r="Q785" s="86"/>
      <c r="R785" s="93" t="str">
        <f t="shared" si="60"/>
        <v>2024 Validation</v>
      </c>
    </row>
    <row r="786" spans="1:18" x14ac:dyDescent="0.6">
      <c r="A786" s="82" t="str">
        <f t="shared" si="74"/>
        <v>2024Q4</v>
      </c>
      <c r="B786" s="82">
        <f t="shared" si="75"/>
        <v>4</v>
      </c>
      <c r="C786" s="82">
        <f>'Fuel adder inputs and calcs'!E783</f>
        <v>2024</v>
      </c>
      <c r="D786" s="82">
        <f>'Fuel adder inputs and calcs'!B783</f>
        <v>12</v>
      </c>
      <c r="E786" s="59"/>
      <c r="G786" s="90" t="s">
        <v>25</v>
      </c>
      <c r="H786" s="90" t="s">
        <v>22</v>
      </c>
      <c r="I786" s="91">
        <f ca="1">INDEX($I$147:$I$214,MATCH($A786,$C$147:$C$214,0))+'Fuel adder inputs and calcs'!Q783</f>
        <v>13.151401687876909</v>
      </c>
      <c r="J786" s="91"/>
      <c r="K786" s="90" t="s">
        <v>23</v>
      </c>
      <c r="L786" s="92">
        <v>1</v>
      </c>
      <c r="M786" s="138">
        <f t="shared" si="76"/>
        <v>45627</v>
      </c>
      <c r="N786" s="137"/>
      <c r="O786" s="90"/>
      <c r="P786" s="86" t="s">
        <v>113</v>
      </c>
      <c r="Q786" s="86"/>
      <c r="R786" s="93" t="str">
        <f t="shared" si="60"/>
        <v>2024 Validation</v>
      </c>
    </row>
    <row r="787" spans="1:18" x14ac:dyDescent="0.6">
      <c r="A787" s="82" t="str">
        <f t="shared" ref="A787:A1102" si="77">C787&amp;"Q"&amp;B787</f>
        <v>2025Q1</v>
      </c>
      <c r="B787" s="82">
        <f t="shared" si="75"/>
        <v>1</v>
      </c>
      <c r="C787" s="82">
        <f>'Fuel adder inputs and calcs'!E784</f>
        <v>2025</v>
      </c>
      <c r="D787" s="82">
        <f>'Fuel adder inputs and calcs'!B784</f>
        <v>1</v>
      </c>
      <c r="E787" s="59"/>
      <c r="G787" s="90" t="s">
        <v>25</v>
      </c>
      <c r="H787" s="90" t="s">
        <v>22</v>
      </c>
      <c r="I787" s="91">
        <f ca="1">INDEX($I$147:$I$214,MATCH($A787,$C$147:$C$214,0))+'Fuel adder inputs and calcs'!Q784</f>
        <v>20.663440012234027</v>
      </c>
      <c r="J787" s="91"/>
      <c r="K787" s="90" t="s">
        <v>23</v>
      </c>
      <c r="L787" s="92">
        <v>1</v>
      </c>
      <c r="M787" s="138">
        <f t="shared" si="76"/>
        <v>45658</v>
      </c>
      <c r="N787" s="137"/>
      <c r="O787" s="90"/>
      <c r="P787" s="86" t="s">
        <v>113</v>
      </c>
      <c r="Q787" s="86"/>
      <c r="R787" s="93" t="str">
        <f t="shared" si="60"/>
        <v>2024 Validation</v>
      </c>
    </row>
    <row r="788" spans="1:18" x14ac:dyDescent="0.6">
      <c r="A788" s="82" t="str">
        <f t="shared" si="77"/>
        <v>2025Q1</v>
      </c>
      <c r="B788" s="82">
        <f t="shared" si="75"/>
        <v>1</v>
      </c>
      <c r="C788" s="82">
        <f>'Fuel adder inputs and calcs'!E785</f>
        <v>2025</v>
      </c>
      <c r="D788" s="82">
        <f>'Fuel adder inputs and calcs'!B785</f>
        <v>2</v>
      </c>
      <c r="E788" s="59"/>
      <c r="G788" s="90" t="s">
        <v>25</v>
      </c>
      <c r="H788" s="90" t="s">
        <v>22</v>
      </c>
      <c r="I788" s="91">
        <f ca="1">INDEX($I$147:$I$214,MATCH($A788,$C$147:$C$214,0))+'Fuel adder inputs and calcs'!Q785</f>
        <v>21.551661612459235</v>
      </c>
      <c r="J788" s="91"/>
      <c r="K788" s="90" t="s">
        <v>23</v>
      </c>
      <c r="L788" s="92">
        <v>1</v>
      </c>
      <c r="M788" s="138">
        <f t="shared" si="76"/>
        <v>45689</v>
      </c>
      <c r="N788" s="137"/>
      <c r="O788" s="90"/>
      <c r="P788" s="86" t="s">
        <v>113</v>
      </c>
      <c r="Q788" s="86"/>
      <c r="R788" s="93" t="str">
        <f t="shared" si="60"/>
        <v>2024 Validation</v>
      </c>
    </row>
    <row r="789" spans="1:18" x14ac:dyDescent="0.6">
      <c r="A789" s="82" t="str">
        <f t="shared" si="77"/>
        <v>2025Q1</v>
      </c>
      <c r="B789" s="82">
        <f t="shared" si="75"/>
        <v>1</v>
      </c>
      <c r="C789" s="82">
        <f>'Fuel adder inputs and calcs'!E786</f>
        <v>2025</v>
      </c>
      <c r="D789" s="82">
        <f>'Fuel adder inputs and calcs'!B786</f>
        <v>3</v>
      </c>
      <c r="E789" s="59"/>
      <c r="G789" s="90" t="s">
        <v>25</v>
      </c>
      <c r="H789" s="90" t="s">
        <v>22</v>
      </c>
      <c r="I789" s="91">
        <f ca="1">INDEX($I$147:$I$214,MATCH($A789,$C$147:$C$214,0))+'Fuel adder inputs and calcs'!Q786</f>
        <v>19.775218412008819</v>
      </c>
      <c r="J789" s="91"/>
      <c r="K789" s="90" t="s">
        <v>23</v>
      </c>
      <c r="L789" s="92">
        <v>1</v>
      </c>
      <c r="M789" s="138">
        <f t="shared" si="76"/>
        <v>45717</v>
      </c>
      <c r="N789" s="137"/>
      <c r="O789" s="90"/>
      <c r="P789" s="86" t="s">
        <v>113</v>
      </c>
      <c r="Q789" s="86"/>
      <c r="R789" s="93" t="str">
        <f t="shared" si="60"/>
        <v>2024 Validation</v>
      </c>
    </row>
    <row r="790" spans="1:18" x14ac:dyDescent="0.6">
      <c r="A790" s="82" t="str">
        <f t="shared" si="77"/>
        <v>2025Q2</v>
      </c>
      <c r="B790" s="82">
        <f t="shared" si="75"/>
        <v>2</v>
      </c>
      <c r="C790" s="82">
        <f>'Fuel adder inputs and calcs'!E787</f>
        <v>2025</v>
      </c>
      <c r="D790" s="82">
        <f>'Fuel adder inputs and calcs'!B787</f>
        <v>4</v>
      </c>
      <c r="E790" s="59"/>
      <c r="G790" s="90" t="s">
        <v>25</v>
      </c>
      <c r="H790" s="90" t="s">
        <v>22</v>
      </c>
      <c r="I790" s="91">
        <f ca="1">INDEX($I$147:$I$214,MATCH($A790,$C$147:$C$214,0))+'Fuel adder inputs and calcs'!Q787</f>
        <v>10.880824806404569</v>
      </c>
      <c r="J790" s="91"/>
      <c r="K790" s="90" t="s">
        <v>23</v>
      </c>
      <c r="L790" s="92">
        <v>1</v>
      </c>
      <c r="M790" s="138">
        <f t="shared" si="76"/>
        <v>45748</v>
      </c>
      <c r="N790" s="137"/>
      <c r="O790" s="90"/>
      <c r="P790" s="86" t="s">
        <v>113</v>
      </c>
      <c r="Q790" s="86"/>
      <c r="R790" s="93" t="str">
        <f t="shared" si="60"/>
        <v>2024 Validation</v>
      </c>
    </row>
    <row r="791" spans="1:18" x14ac:dyDescent="0.6">
      <c r="A791" s="82" t="str">
        <f t="shared" si="77"/>
        <v>2025Q2</v>
      </c>
      <c r="B791" s="82">
        <f t="shared" si="75"/>
        <v>2</v>
      </c>
      <c r="C791" s="82">
        <f>'Fuel adder inputs and calcs'!E788</f>
        <v>2025</v>
      </c>
      <c r="D791" s="82">
        <f>'Fuel adder inputs and calcs'!B788</f>
        <v>5</v>
      </c>
      <c r="E791" s="59"/>
      <c r="G791" s="90" t="s">
        <v>25</v>
      </c>
      <c r="H791" s="90" t="s">
        <v>22</v>
      </c>
      <c r="I791" s="91">
        <f ca="1">INDEX($I$147:$I$214,MATCH($A791,$C$147:$C$214,0))+'Fuel adder inputs and calcs'!Q788</f>
        <v>9.0333220055651324</v>
      </c>
      <c r="J791" s="91"/>
      <c r="K791" s="90" t="s">
        <v>23</v>
      </c>
      <c r="L791" s="92">
        <v>1</v>
      </c>
      <c r="M791" s="138">
        <f t="shared" si="76"/>
        <v>45778</v>
      </c>
      <c r="N791" s="137"/>
      <c r="O791" s="90"/>
      <c r="P791" s="86" t="s">
        <v>113</v>
      </c>
      <c r="Q791" s="86"/>
      <c r="R791" s="93" t="str">
        <f t="shared" si="60"/>
        <v>2024 Validation</v>
      </c>
    </row>
    <row r="792" spans="1:18" x14ac:dyDescent="0.6">
      <c r="A792" s="82" t="str">
        <f t="shared" si="77"/>
        <v>2025Q2</v>
      </c>
      <c r="B792" s="82">
        <f t="shared" si="75"/>
        <v>2</v>
      </c>
      <c r="C792" s="82">
        <f>'Fuel adder inputs and calcs'!E789</f>
        <v>2025</v>
      </c>
      <c r="D792" s="82">
        <f>'Fuel adder inputs and calcs'!B789</f>
        <v>6</v>
      </c>
      <c r="E792" s="59"/>
      <c r="G792" s="90" t="s">
        <v>25</v>
      </c>
      <c r="H792" s="90" t="s">
        <v>22</v>
      </c>
      <c r="I792" s="91">
        <f ca="1">INDEX($I$147:$I$214,MATCH($A792,$C$147:$C$214,0))+'Fuel adder inputs and calcs'!Q789</f>
        <v>9.0333220055651324</v>
      </c>
      <c r="J792" s="91"/>
      <c r="K792" s="90" t="s">
        <v>23</v>
      </c>
      <c r="L792" s="92">
        <v>1</v>
      </c>
      <c r="M792" s="138">
        <f t="shared" si="76"/>
        <v>45809</v>
      </c>
      <c r="N792" s="137"/>
      <c r="O792" s="90"/>
      <c r="P792" s="86" t="s">
        <v>113</v>
      </c>
      <c r="Q792" s="86"/>
      <c r="R792" s="93" t="str">
        <f t="shared" si="60"/>
        <v>2024 Validation</v>
      </c>
    </row>
    <row r="793" spans="1:18" x14ac:dyDescent="0.6">
      <c r="A793" s="82" t="str">
        <f t="shared" si="77"/>
        <v>2025Q3</v>
      </c>
      <c r="B793" s="82">
        <f t="shared" si="75"/>
        <v>3</v>
      </c>
      <c r="C793" s="82">
        <f>'Fuel adder inputs and calcs'!E790</f>
        <v>2025</v>
      </c>
      <c r="D793" s="82">
        <f>'Fuel adder inputs and calcs'!B790</f>
        <v>7</v>
      </c>
      <c r="E793" s="59"/>
      <c r="G793" s="90" t="s">
        <v>25</v>
      </c>
      <c r="H793" s="90" t="s">
        <v>22</v>
      </c>
      <c r="I793" s="91">
        <f ca="1">INDEX($I$147:$I$214,MATCH($A793,$C$147:$C$214,0))+'Fuel adder inputs and calcs'!Q790</f>
        <v>8.7544489377239163</v>
      </c>
      <c r="J793" s="91"/>
      <c r="K793" s="90" t="s">
        <v>23</v>
      </c>
      <c r="L793" s="92">
        <v>1</v>
      </c>
      <c r="M793" s="138">
        <f t="shared" si="76"/>
        <v>45839</v>
      </c>
      <c r="N793" s="137"/>
      <c r="O793" s="90"/>
      <c r="P793" s="86" t="s">
        <v>113</v>
      </c>
      <c r="Q793" s="86"/>
      <c r="R793" s="93" t="str">
        <f t="shared" si="60"/>
        <v>2024 Validation</v>
      </c>
    </row>
    <row r="794" spans="1:18" x14ac:dyDescent="0.6">
      <c r="A794" s="82" t="str">
        <f t="shared" si="77"/>
        <v>2025Q3</v>
      </c>
      <c r="B794" s="82">
        <f t="shared" si="75"/>
        <v>3</v>
      </c>
      <c r="C794" s="82">
        <f>'Fuel adder inputs and calcs'!E791</f>
        <v>2025</v>
      </c>
      <c r="D794" s="82">
        <f>'Fuel adder inputs and calcs'!B791</f>
        <v>8</v>
      </c>
      <c r="E794" s="59"/>
      <c r="G794" s="90" t="s">
        <v>25</v>
      </c>
      <c r="H794" s="90" t="s">
        <v>22</v>
      </c>
      <c r="I794" s="91">
        <f ca="1">INDEX($I$147:$I$214,MATCH($A794,$C$147:$C$214,0))+'Fuel adder inputs and calcs'!Q791</f>
        <v>8.7544489377239163</v>
      </c>
      <c r="J794" s="91"/>
      <c r="K794" s="90" t="s">
        <v>23</v>
      </c>
      <c r="L794" s="92">
        <v>1</v>
      </c>
      <c r="M794" s="138">
        <f t="shared" si="76"/>
        <v>45870</v>
      </c>
      <c r="N794" s="137"/>
      <c r="O794" s="90"/>
      <c r="P794" s="86" t="s">
        <v>113</v>
      </c>
      <c r="Q794" s="86"/>
      <c r="R794" s="93" t="str">
        <f t="shared" si="60"/>
        <v>2024 Validation</v>
      </c>
    </row>
    <row r="795" spans="1:18" x14ac:dyDescent="0.6">
      <c r="A795" s="82" t="str">
        <f t="shared" si="77"/>
        <v>2025Q3</v>
      </c>
      <c r="B795" s="82">
        <f t="shared" si="75"/>
        <v>3</v>
      </c>
      <c r="C795" s="82">
        <f>'Fuel adder inputs and calcs'!E792</f>
        <v>2025</v>
      </c>
      <c r="D795" s="82">
        <f>'Fuel adder inputs and calcs'!B792</f>
        <v>9</v>
      </c>
      <c r="E795" s="59"/>
      <c r="G795" s="90" t="s">
        <v>25</v>
      </c>
      <c r="H795" s="90" t="s">
        <v>22</v>
      </c>
      <c r="I795" s="91">
        <f ca="1">INDEX($I$147:$I$214,MATCH($A795,$C$147:$C$214,0))+'Fuel adder inputs and calcs'!Q792</f>
        <v>8.7544489377239163</v>
      </c>
      <c r="J795" s="91"/>
      <c r="K795" s="90" t="s">
        <v>23</v>
      </c>
      <c r="L795" s="92">
        <v>1</v>
      </c>
      <c r="M795" s="138">
        <f t="shared" si="76"/>
        <v>45901</v>
      </c>
      <c r="N795" s="137"/>
      <c r="O795" s="90"/>
      <c r="P795" s="86" t="s">
        <v>113</v>
      </c>
      <c r="Q795" s="86"/>
      <c r="R795" s="93" t="str">
        <f t="shared" si="60"/>
        <v>2024 Validation</v>
      </c>
    </row>
    <row r="796" spans="1:18" x14ac:dyDescent="0.6">
      <c r="A796" s="82" t="str">
        <f t="shared" si="77"/>
        <v>2025Q4</v>
      </c>
      <c r="B796" s="82">
        <f t="shared" si="75"/>
        <v>4</v>
      </c>
      <c r="C796" s="82">
        <f>'Fuel adder inputs and calcs'!E793</f>
        <v>2025</v>
      </c>
      <c r="D796" s="82">
        <f>'Fuel adder inputs and calcs'!B793</f>
        <v>10</v>
      </c>
      <c r="E796" s="59"/>
      <c r="G796" s="90" t="s">
        <v>25</v>
      </c>
      <c r="H796" s="90" t="s">
        <v>22</v>
      </c>
      <c r="I796" s="91">
        <f ca="1">INDEX($I$147:$I$214,MATCH($A796,$C$147:$C$214,0))+'Fuel adder inputs and calcs'!Q793</f>
        <v>11.597015447791973</v>
      </c>
      <c r="J796" s="91"/>
      <c r="K796" s="90" t="s">
        <v>23</v>
      </c>
      <c r="L796" s="92">
        <v>1</v>
      </c>
      <c r="M796" s="138">
        <f t="shared" si="76"/>
        <v>45931</v>
      </c>
      <c r="N796" s="137"/>
      <c r="O796" s="90"/>
      <c r="P796" s="86" t="s">
        <v>113</v>
      </c>
      <c r="Q796" s="86"/>
      <c r="R796" s="93" t="str">
        <f t="shared" si="60"/>
        <v>2024 Validation</v>
      </c>
    </row>
    <row r="797" spans="1:18" x14ac:dyDescent="0.6">
      <c r="A797" s="82" t="str">
        <f t="shared" si="77"/>
        <v>2025Q4</v>
      </c>
      <c r="B797" s="82">
        <f t="shared" si="75"/>
        <v>4</v>
      </c>
      <c r="C797" s="82">
        <f>'Fuel adder inputs and calcs'!E794</f>
        <v>2025</v>
      </c>
      <c r="D797" s="82">
        <f>'Fuel adder inputs and calcs'!B794</f>
        <v>11</v>
      </c>
      <c r="E797" s="59"/>
      <c r="G797" s="90" t="s">
        <v>25</v>
      </c>
      <c r="H797" s="90" t="s">
        <v>22</v>
      </c>
      <c r="I797" s="91">
        <f ca="1">INDEX($I$147:$I$214,MATCH($A797,$C$147:$C$214,0))+'Fuel adder inputs and calcs'!Q794</f>
        <v>11.597015447791973</v>
      </c>
      <c r="J797" s="91"/>
      <c r="K797" s="90" t="s">
        <v>23</v>
      </c>
      <c r="L797" s="92">
        <v>1</v>
      </c>
      <c r="M797" s="138">
        <f t="shared" si="76"/>
        <v>45962</v>
      </c>
      <c r="N797" s="137"/>
      <c r="O797" s="90"/>
      <c r="P797" s="86" t="s">
        <v>113</v>
      </c>
      <c r="Q797" s="86"/>
      <c r="R797" s="93" t="str">
        <f t="shared" si="60"/>
        <v>2024 Validation</v>
      </c>
    </row>
    <row r="798" spans="1:18" x14ac:dyDescent="0.6">
      <c r="A798" s="82" t="str">
        <f t="shared" si="77"/>
        <v>2025Q4</v>
      </c>
      <c r="B798" s="82">
        <f t="shared" si="75"/>
        <v>4</v>
      </c>
      <c r="C798" s="82">
        <f>'Fuel adder inputs and calcs'!E795</f>
        <v>2025</v>
      </c>
      <c r="D798" s="82">
        <f>'Fuel adder inputs and calcs'!B795</f>
        <v>12</v>
      </c>
      <c r="E798" s="59"/>
      <c r="G798" s="90" t="s">
        <v>25</v>
      </c>
      <c r="H798" s="90" t="s">
        <v>22</v>
      </c>
      <c r="I798" s="91">
        <f ca="1">INDEX($I$147:$I$214,MATCH($A798,$C$147:$C$214,0))+'Fuel adder inputs and calcs'!Q795</f>
        <v>13.151401687876909</v>
      </c>
      <c r="J798" s="91"/>
      <c r="K798" s="90" t="s">
        <v>23</v>
      </c>
      <c r="L798" s="92">
        <v>1</v>
      </c>
      <c r="M798" s="138">
        <f t="shared" si="76"/>
        <v>45992</v>
      </c>
      <c r="N798" s="137"/>
      <c r="O798" s="90"/>
      <c r="P798" s="86" t="s">
        <v>113</v>
      </c>
      <c r="Q798" s="86"/>
      <c r="R798" s="93" t="str">
        <f t="shared" si="60"/>
        <v>2024 Validation</v>
      </c>
    </row>
    <row r="799" spans="1:18" x14ac:dyDescent="0.6">
      <c r="A799" s="82" t="str">
        <f t="shared" si="77"/>
        <v>2026Q1</v>
      </c>
      <c r="B799" s="82">
        <f t="shared" si="75"/>
        <v>1</v>
      </c>
      <c r="C799" s="82">
        <f>'Fuel adder inputs and calcs'!E796</f>
        <v>2026</v>
      </c>
      <c r="D799" s="82">
        <f>'Fuel adder inputs and calcs'!B796</f>
        <v>1</v>
      </c>
      <c r="E799" s="59"/>
      <c r="G799" s="90" t="s">
        <v>25</v>
      </c>
      <c r="H799" s="90" t="s">
        <v>22</v>
      </c>
      <c r="I799" s="91">
        <f ca="1">INDEX($I$147:$I$214,MATCH($A799,$C$147:$C$214,0))+'Fuel adder inputs and calcs'!Q796</f>
        <v>20.663440012234027</v>
      </c>
      <c r="J799" s="91"/>
      <c r="K799" s="90" t="s">
        <v>23</v>
      </c>
      <c r="L799" s="92">
        <v>1</v>
      </c>
      <c r="M799" s="138">
        <f t="shared" si="76"/>
        <v>46023</v>
      </c>
      <c r="N799" s="137"/>
      <c r="O799" s="90"/>
      <c r="P799" s="86" t="s">
        <v>113</v>
      </c>
      <c r="Q799" s="86"/>
      <c r="R799" s="93" t="str">
        <f t="shared" si="60"/>
        <v>2024 Validation</v>
      </c>
    </row>
    <row r="800" spans="1:18" x14ac:dyDescent="0.6">
      <c r="A800" s="82" t="str">
        <f t="shared" si="77"/>
        <v>2026Q1</v>
      </c>
      <c r="B800" s="82">
        <f t="shared" si="75"/>
        <v>1</v>
      </c>
      <c r="C800" s="82">
        <f>'Fuel adder inputs and calcs'!E797</f>
        <v>2026</v>
      </c>
      <c r="D800" s="82">
        <f>'Fuel adder inputs and calcs'!B797</f>
        <v>2</v>
      </c>
      <c r="E800" s="59"/>
      <c r="G800" s="90" t="s">
        <v>25</v>
      </c>
      <c r="H800" s="90" t="s">
        <v>22</v>
      </c>
      <c r="I800" s="91">
        <f ca="1">INDEX($I$147:$I$214,MATCH($A800,$C$147:$C$214,0))+'Fuel adder inputs and calcs'!Q797</f>
        <v>21.551661612459235</v>
      </c>
      <c r="J800" s="91"/>
      <c r="K800" s="90" t="s">
        <v>23</v>
      </c>
      <c r="L800" s="92">
        <v>1</v>
      </c>
      <c r="M800" s="138">
        <f t="shared" si="76"/>
        <v>46054</v>
      </c>
      <c r="N800" s="137"/>
      <c r="O800" s="90"/>
      <c r="P800" s="86" t="s">
        <v>113</v>
      </c>
      <c r="Q800" s="86"/>
      <c r="R800" s="93" t="str">
        <f t="shared" si="60"/>
        <v>2024 Validation</v>
      </c>
    </row>
    <row r="801" spans="1:18" x14ac:dyDescent="0.6">
      <c r="A801" s="82" t="str">
        <f t="shared" si="77"/>
        <v>2026Q1</v>
      </c>
      <c r="B801" s="82">
        <f t="shared" si="75"/>
        <v>1</v>
      </c>
      <c r="C801" s="82">
        <f>'Fuel adder inputs and calcs'!E798</f>
        <v>2026</v>
      </c>
      <c r="D801" s="82">
        <f>'Fuel adder inputs and calcs'!B798</f>
        <v>3</v>
      </c>
      <c r="E801" s="59"/>
      <c r="G801" s="90" t="s">
        <v>25</v>
      </c>
      <c r="H801" s="90" t="s">
        <v>22</v>
      </c>
      <c r="I801" s="91">
        <f ca="1">INDEX($I$147:$I$214,MATCH($A801,$C$147:$C$214,0))+'Fuel adder inputs and calcs'!Q798</f>
        <v>19.775218412008819</v>
      </c>
      <c r="J801" s="91"/>
      <c r="K801" s="90" t="s">
        <v>23</v>
      </c>
      <c r="L801" s="92">
        <v>1</v>
      </c>
      <c r="M801" s="138">
        <f t="shared" si="76"/>
        <v>46082</v>
      </c>
      <c r="N801" s="137"/>
      <c r="O801" s="90"/>
      <c r="P801" s="86" t="s">
        <v>113</v>
      </c>
      <c r="Q801" s="86"/>
      <c r="R801" s="93" t="str">
        <f t="shared" si="60"/>
        <v>2024 Validation</v>
      </c>
    </row>
    <row r="802" spans="1:18" x14ac:dyDescent="0.6">
      <c r="A802" s="82" t="str">
        <f t="shared" si="77"/>
        <v>2026Q2</v>
      </c>
      <c r="B802" s="82">
        <f t="shared" si="75"/>
        <v>2</v>
      </c>
      <c r="C802" s="82">
        <f>'Fuel adder inputs and calcs'!E799</f>
        <v>2026</v>
      </c>
      <c r="D802" s="82">
        <f>'Fuel adder inputs and calcs'!B799</f>
        <v>4</v>
      </c>
      <c r="E802" s="59"/>
      <c r="G802" s="90" t="s">
        <v>25</v>
      </c>
      <c r="H802" s="90" t="s">
        <v>22</v>
      </c>
      <c r="I802" s="91">
        <f ca="1">INDEX($I$147:$I$214,MATCH($A802,$C$147:$C$214,0))+'Fuel adder inputs and calcs'!Q799</f>
        <v>10.880824806404569</v>
      </c>
      <c r="J802" s="91"/>
      <c r="K802" s="90" t="s">
        <v>23</v>
      </c>
      <c r="L802" s="92">
        <v>1</v>
      </c>
      <c r="M802" s="138">
        <f t="shared" si="76"/>
        <v>46113</v>
      </c>
      <c r="N802" s="137"/>
      <c r="O802" s="90"/>
      <c r="P802" s="86" t="s">
        <v>113</v>
      </c>
      <c r="Q802" s="86"/>
      <c r="R802" s="93" t="str">
        <f t="shared" si="60"/>
        <v>2024 Validation</v>
      </c>
    </row>
    <row r="803" spans="1:18" x14ac:dyDescent="0.6">
      <c r="A803" s="82" t="str">
        <f t="shared" si="77"/>
        <v>2026Q2</v>
      </c>
      <c r="B803" s="82">
        <f t="shared" si="75"/>
        <v>2</v>
      </c>
      <c r="C803" s="82">
        <f>'Fuel adder inputs and calcs'!E800</f>
        <v>2026</v>
      </c>
      <c r="D803" s="82">
        <f>'Fuel adder inputs and calcs'!B800</f>
        <v>5</v>
      </c>
      <c r="E803" s="59"/>
      <c r="G803" s="90" t="s">
        <v>25</v>
      </c>
      <c r="H803" s="90" t="s">
        <v>22</v>
      </c>
      <c r="I803" s="91">
        <f ca="1">INDEX($I$147:$I$214,MATCH($A803,$C$147:$C$214,0))+'Fuel adder inputs and calcs'!Q800</f>
        <v>9.0333220055651324</v>
      </c>
      <c r="J803" s="91"/>
      <c r="K803" s="90" t="s">
        <v>23</v>
      </c>
      <c r="L803" s="92">
        <v>1</v>
      </c>
      <c r="M803" s="138">
        <f t="shared" si="76"/>
        <v>46143</v>
      </c>
      <c r="N803" s="137"/>
      <c r="O803" s="90"/>
      <c r="P803" s="86" t="s">
        <v>113</v>
      </c>
      <c r="Q803" s="86"/>
      <c r="R803" s="93" t="str">
        <f t="shared" si="60"/>
        <v>2024 Validation</v>
      </c>
    </row>
    <row r="804" spans="1:18" x14ac:dyDescent="0.6">
      <c r="A804" s="82" t="str">
        <f t="shared" si="77"/>
        <v>2026Q2</v>
      </c>
      <c r="B804" s="82">
        <f t="shared" si="75"/>
        <v>2</v>
      </c>
      <c r="C804" s="82">
        <f>'Fuel adder inputs and calcs'!E801</f>
        <v>2026</v>
      </c>
      <c r="D804" s="82">
        <f>'Fuel adder inputs and calcs'!B801</f>
        <v>6</v>
      </c>
      <c r="E804" s="59"/>
      <c r="G804" s="90" t="s">
        <v>25</v>
      </c>
      <c r="H804" s="90" t="s">
        <v>22</v>
      </c>
      <c r="I804" s="91">
        <f ca="1">INDEX($I$147:$I$214,MATCH($A804,$C$147:$C$214,0))+'Fuel adder inputs and calcs'!Q801</f>
        <v>9.0333220055651324</v>
      </c>
      <c r="J804" s="91"/>
      <c r="K804" s="90" t="s">
        <v>23</v>
      </c>
      <c r="L804" s="92">
        <v>1</v>
      </c>
      <c r="M804" s="138">
        <f t="shared" si="76"/>
        <v>46174</v>
      </c>
      <c r="N804" s="137"/>
      <c r="O804" s="90"/>
      <c r="P804" s="86" t="s">
        <v>113</v>
      </c>
      <c r="Q804" s="86"/>
      <c r="R804" s="93" t="str">
        <f t="shared" si="60"/>
        <v>2024 Validation</v>
      </c>
    </row>
    <row r="805" spans="1:18" x14ac:dyDescent="0.6">
      <c r="A805" s="82" t="str">
        <f t="shared" si="77"/>
        <v>2026Q3</v>
      </c>
      <c r="B805" s="82">
        <f t="shared" si="75"/>
        <v>3</v>
      </c>
      <c r="C805" s="82">
        <f>'Fuel adder inputs and calcs'!E802</f>
        <v>2026</v>
      </c>
      <c r="D805" s="82">
        <f>'Fuel adder inputs and calcs'!B802</f>
        <v>7</v>
      </c>
      <c r="E805" s="59"/>
      <c r="G805" s="90" t="s">
        <v>25</v>
      </c>
      <c r="H805" s="90" t="s">
        <v>22</v>
      </c>
      <c r="I805" s="91">
        <f ca="1">INDEX($I$147:$I$214,MATCH($A805,$C$147:$C$214,0))+'Fuel adder inputs and calcs'!Q802</f>
        <v>8.7544489377239163</v>
      </c>
      <c r="J805" s="91"/>
      <c r="K805" s="90" t="s">
        <v>23</v>
      </c>
      <c r="L805" s="92">
        <v>1</v>
      </c>
      <c r="M805" s="138">
        <f t="shared" si="76"/>
        <v>46204</v>
      </c>
      <c r="N805" s="137"/>
      <c r="O805" s="90"/>
      <c r="P805" s="86" t="s">
        <v>113</v>
      </c>
      <c r="Q805" s="86"/>
      <c r="R805" s="93" t="str">
        <f t="shared" si="60"/>
        <v>2024 Validation</v>
      </c>
    </row>
    <row r="806" spans="1:18" x14ac:dyDescent="0.6">
      <c r="A806" s="82" t="str">
        <f t="shared" si="77"/>
        <v>2026Q3</v>
      </c>
      <c r="B806" s="82">
        <f t="shared" si="75"/>
        <v>3</v>
      </c>
      <c r="C806" s="82">
        <f>'Fuel adder inputs and calcs'!E803</f>
        <v>2026</v>
      </c>
      <c r="D806" s="82">
        <f>'Fuel adder inputs and calcs'!B803</f>
        <v>8</v>
      </c>
      <c r="E806" s="59"/>
      <c r="G806" s="90" t="s">
        <v>25</v>
      </c>
      <c r="H806" s="90" t="s">
        <v>22</v>
      </c>
      <c r="I806" s="91">
        <f ca="1">INDEX($I$147:$I$214,MATCH($A806,$C$147:$C$214,0))+'Fuel adder inputs and calcs'!Q803</f>
        <v>8.7544489377239163</v>
      </c>
      <c r="J806" s="91"/>
      <c r="K806" s="90" t="s">
        <v>23</v>
      </c>
      <c r="L806" s="92">
        <v>1</v>
      </c>
      <c r="M806" s="138">
        <f t="shared" si="76"/>
        <v>46235</v>
      </c>
      <c r="N806" s="137"/>
      <c r="O806" s="90"/>
      <c r="P806" s="86" t="s">
        <v>113</v>
      </c>
      <c r="Q806" s="86"/>
      <c r="R806" s="93" t="str">
        <f t="shared" si="60"/>
        <v>2024 Validation</v>
      </c>
    </row>
    <row r="807" spans="1:18" x14ac:dyDescent="0.6">
      <c r="A807" s="82" t="str">
        <f t="shared" si="77"/>
        <v>2026Q3</v>
      </c>
      <c r="B807" s="82">
        <f t="shared" si="75"/>
        <v>3</v>
      </c>
      <c r="C807" s="82">
        <f>'Fuel adder inputs and calcs'!E804</f>
        <v>2026</v>
      </c>
      <c r="D807" s="82">
        <f>'Fuel adder inputs and calcs'!B804</f>
        <v>9</v>
      </c>
      <c r="E807" s="59"/>
      <c r="G807" s="90" t="s">
        <v>25</v>
      </c>
      <c r="H807" s="90" t="s">
        <v>22</v>
      </c>
      <c r="I807" s="91">
        <f ca="1">INDEX($I$147:$I$214,MATCH($A807,$C$147:$C$214,0))+'Fuel adder inputs and calcs'!Q804</f>
        <v>8.7544489377239163</v>
      </c>
      <c r="J807" s="91"/>
      <c r="K807" s="90" t="s">
        <v>23</v>
      </c>
      <c r="L807" s="92">
        <v>1</v>
      </c>
      <c r="M807" s="138">
        <f t="shared" si="76"/>
        <v>46266</v>
      </c>
      <c r="N807" s="137"/>
      <c r="O807" s="90"/>
      <c r="P807" s="86" t="s">
        <v>113</v>
      </c>
      <c r="Q807" s="86"/>
      <c r="R807" s="93" t="str">
        <f t="shared" si="60"/>
        <v>2024 Validation</v>
      </c>
    </row>
    <row r="808" spans="1:18" x14ac:dyDescent="0.6">
      <c r="A808" s="82" t="str">
        <f t="shared" si="77"/>
        <v>2026Q4</v>
      </c>
      <c r="B808" s="82">
        <f t="shared" si="75"/>
        <v>4</v>
      </c>
      <c r="C808" s="82">
        <f>'Fuel adder inputs and calcs'!E805</f>
        <v>2026</v>
      </c>
      <c r="D808" s="82">
        <f>'Fuel adder inputs and calcs'!B805</f>
        <v>10</v>
      </c>
      <c r="E808" s="59"/>
      <c r="G808" s="90" t="s">
        <v>25</v>
      </c>
      <c r="H808" s="90" t="s">
        <v>22</v>
      </c>
      <c r="I808" s="91">
        <f ca="1">INDEX($I$147:$I$214,MATCH($A808,$C$147:$C$214,0))+'Fuel adder inputs and calcs'!Q805</f>
        <v>11.597015447791973</v>
      </c>
      <c r="J808" s="91"/>
      <c r="K808" s="90" t="s">
        <v>23</v>
      </c>
      <c r="L808" s="92">
        <v>1</v>
      </c>
      <c r="M808" s="138">
        <f t="shared" si="76"/>
        <v>46296</v>
      </c>
      <c r="N808" s="137"/>
      <c r="O808" s="90"/>
      <c r="P808" s="86" t="s">
        <v>113</v>
      </c>
      <c r="Q808" s="86"/>
      <c r="R808" s="93" t="str">
        <f t="shared" si="60"/>
        <v>2024 Validation</v>
      </c>
    </row>
    <row r="809" spans="1:18" x14ac:dyDescent="0.6">
      <c r="A809" s="82" t="str">
        <f t="shared" si="77"/>
        <v>2026Q4</v>
      </c>
      <c r="B809" s="82">
        <f t="shared" si="75"/>
        <v>4</v>
      </c>
      <c r="C809" s="82">
        <f>'Fuel adder inputs and calcs'!E806</f>
        <v>2026</v>
      </c>
      <c r="D809" s="82">
        <f>'Fuel adder inputs and calcs'!B806</f>
        <v>11</v>
      </c>
      <c r="E809" s="59"/>
      <c r="G809" s="90" t="s">
        <v>25</v>
      </c>
      <c r="H809" s="90" t="s">
        <v>22</v>
      </c>
      <c r="I809" s="91">
        <f ca="1">INDEX($I$147:$I$214,MATCH($A809,$C$147:$C$214,0))+'Fuel adder inputs and calcs'!Q806</f>
        <v>11.597015447791973</v>
      </c>
      <c r="J809" s="91"/>
      <c r="K809" s="90" t="s">
        <v>23</v>
      </c>
      <c r="L809" s="92">
        <v>1</v>
      </c>
      <c r="M809" s="138">
        <f t="shared" si="76"/>
        <v>46327</v>
      </c>
      <c r="N809" s="137"/>
      <c r="O809" s="90"/>
      <c r="P809" s="86" t="s">
        <v>113</v>
      </c>
      <c r="Q809" s="86"/>
      <c r="R809" s="93" t="str">
        <f t="shared" si="60"/>
        <v>2024 Validation</v>
      </c>
    </row>
    <row r="810" spans="1:18" x14ac:dyDescent="0.6">
      <c r="A810" s="82" t="str">
        <f t="shared" si="77"/>
        <v>2026Q4</v>
      </c>
      <c r="B810" s="82">
        <f t="shared" si="75"/>
        <v>4</v>
      </c>
      <c r="C810" s="82">
        <f>'Fuel adder inputs and calcs'!E807</f>
        <v>2026</v>
      </c>
      <c r="D810" s="82">
        <f>'Fuel adder inputs and calcs'!B807</f>
        <v>12</v>
      </c>
      <c r="E810" s="59"/>
      <c r="G810" s="90" t="s">
        <v>25</v>
      </c>
      <c r="H810" s="90" t="s">
        <v>22</v>
      </c>
      <c r="I810" s="91">
        <f ca="1">INDEX($I$147:$I$214,MATCH($A810,$C$147:$C$214,0))+'Fuel adder inputs and calcs'!Q807</f>
        <v>13.151401687876909</v>
      </c>
      <c r="J810" s="91"/>
      <c r="K810" s="90" t="s">
        <v>23</v>
      </c>
      <c r="L810" s="92">
        <v>1</v>
      </c>
      <c r="M810" s="138">
        <f t="shared" si="76"/>
        <v>46357</v>
      </c>
      <c r="N810" s="137"/>
      <c r="O810" s="90"/>
      <c r="P810" s="86" t="s">
        <v>113</v>
      </c>
      <c r="Q810" s="86"/>
      <c r="R810" s="93" t="str">
        <f t="shared" si="60"/>
        <v>2024 Validation</v>
      </c>
    </row>
    <row r="811" spans="1:18" x14ac:dyDescent="0.6">
      <c r="A811" s="82" t="str">
        <f t="shared" si="77"/>
        <v>2027Q1</v>
      </c>
      <c r="B811" s="82">
        <f t="shared" si="75"/>
        <v>1</v>
      </c>
      <c r="C811" s="82">
        <f>'Fuel adder inputs and calcs'!E808</f>
        <v>2027</v>
      </c>
      <c r="D811" s="82">
        <f>'Fuel adder inputs and calcs'!B808</f>
        <v>1</v>
      </c>
      <c r="E811" s="59"/>
      <c r="G811" s="90" t="s">
        <v>25</v>
      </c>
      <c r="H811" s="90" t="s">
        <v>22</v>
      </c>
      <c r="I811" s="91">
        <f ca="1">INDEX($I$147:$I$214,MATCH($A811,$C$147:$C$214,0))+'Fuel adder inputs and calcs'!Q808</f>
        <v>20.663440012234027</v>
      </c>
      <c r="J811" s="91"/>
      <c r="K811" s="90" t="s">
        <v>23</v>
      </c>
      <c r="L811" s="92">
        <v>1</v>
      </c>
      <c r="M811" s="138">
        <f t="shared" si="76"/>
        <v>46388</v>
      </c>
      <c r="N811" s="137"/>
      <c r="O811" s="90"/>
      <c r="P811" s="86" t="s">
        <v>113</v>
      </c>
      <c r="Q811" s="86"/>
      <c r="R811" s="93" t="str">
        <f t="shared" si="60"/>
        <v>2024 Validation</v>
      </c>
    </row>
    <row r="812" spans="1:18" x14ac:dyDescent="0.6">
      <c r="A812" s="82" t="str">
        <f t="shared" si="77"/>
        <v>2027Q1</v>
      </c>
      <c r="B812" s="82">
        <f t="shared" si="75"/>
        <v>1</v>
      </c>
      <c r="C812" s="82">
        <f>'Fuel adder inputs and calcs'!E809</f>
        <v>2027</v>
      </c>
      <c r="D812" s="82">
        <f>'Fuel adder inputs and calcs'!B809</f>
        <v>2</v>
      </c>
      <c r="E812" s="59"/>
      <c r="G812" s="90" t="s">
        <v>25</v>
      </c>
      <c r="H812" s="90" t="s">
        <v>22</v>
      </c>
      <c r="I812" s="91">
        <f ca="1">INDEX($I$147:$I$214,MATCH($A812,$C$147:$C$214,0))+'Fuel adder inputs and calcs'!Q809</f>
        <v>21.551661612459235</v>
      </c>
      <c r="J812" s="91"/>
      <c r="K812" s="90" t="s">
        <v>23</v>
      </c>
      <c r="L812" s="92">
        <v>1</v>
      </c>
      <c r="M812" s="138">
        <f t="shared" si="76"/>
        <v>46419</v>
      </c>
      <c r="N812" s="137"/>
      <c r="O812" s="90"/>
      <c r="P812" s="86" t="s">
        <v>113</v>
      </c>
      <c r="Q812" s="86"/>
      <c r="R812" s="93" t="str">
        <f t="shared" si="60"/>
        <v>2024 Validation</v>
      </c>
    </row>
    <row r="813" spans="1:18" x14ac:dyDescent="0.6">
      <c r="A813" s="82" t="str">
        <f t="shared" si="77"/>
        <v>2027Q1</v>
      </c>
      <c r="B813" s="82">
        <f t="shared" si="75"/>
        <v>1</v>
      </c>
      <c r="C813" s="82">
        <f>'Fuel adder inputs and calcs'!E810</f>
        <v>2027</v>
      </c>
      <c r="D813" s="82">
        <f>'Fuel adder inputs and calcs'!B810</f>
        <v>3</v>
      </c>
      <c r="E813" s="59"/>
      <c r="G813" s="90" t="s">
        <v>25</v>
      </c>
      <c r="H813" s="90" t="s">
        <v>22</v>
      </c>
      <c r="I813" s="91">
        <f ca="1">INDEX($I$147:$I$214,MATCH($A813,$C$147:$C$214,0))+'Fuel adder inputs and calcs'!Q810</f>
        <v>19.775218412008819</v>
      </c>
      <c r="J813" s="91"/>
      <c r="K813" s="90" t="s">
        <v>23</v>
      </c>
      <c r="L813" s="92">
        <v>1</v>
      </c>
      <c r="M813" s="138">
        <f t="shared" si="76"/>
        <v>46447</v>
      </c>
      <c r="N813" s="137"/>
      <c r="O813" s="90"/>
      <c r="P813" s="86" t="s">
        <v>113</v>
      </c>
      <c r="Q813" s="86"/>
      <c r="R813" s="93" t="str">
        <f t="shared" si="60"/>
        <v>2024 Validation</v>
      </c>
    </row>
    <row r="814" spans="1:18" x14ac:dyDescent="0.6">
      <c r="A814" s="82" t="str">
        <f t="shared" si="77"/>
        <v>2027Q2</v>
      </c>
      <c r="B814" s="82">
        <f t="shared" si="75"/>
        <v>2</v>
      </c>
      <c r="C814" s="82">
        <f>'Fuel adder inputs and calcs'!E811</f>
        <v>2027</v>
      </c>
      <c r="D814" s="82">
        <f>'Fuel adder inputs and calcs'!B811</f>
        <v>4</v>
      </c>
      <c r="E814" s="59"/>
      <c r="G814" s="90" t="s">
        <v>25</v>
      </c>
      <c r="H814" s="90" t="s">
        <v>22</v>
      </c>
      <c r="I814" s="91">
        <f ca="1">INDEX($I$147:$I$214,MATCH($A814,$C$147:$C$214,0))+'Fuel adder inputs and calcs'!Q811</f>
        <v>10.880824806404569</v>
      </c>
      <c r="J814" s="91"/>
      <c r="K814" s="90" t="s">
        <v>23</v>
      </c>
      <c r="L814" s="92">
        <v>1</v>
      </c>
      <c r="M814" s="138">
        <f t="shared" si="76"/>
        <v>46478</v>
      </c>
      <c r="N814" s="137"/>
      <c r="O814" s="90"/>
      <c r="P814" s="86" t="s">
        <v>113</v>
      </c>
      <c r="Q814" s="86"/>
      <c r="R814" s="93" t="str">
        <f t="shared" si="60"/>
        <v>2024 Validation</v>
      </c>
    </row>
    <row r="815" spans="1:18" x14ac:dyDescent="0.6">
      <c r="A815" s="82" t="str">
        <f t="shared" si="77"/>
        <v>2027Q2</v>
      </c>
      <c r="B815" s="82">
        <f t="shared" si="75"/>
        <v>2</v>
      </c>
      <c r="C815" s="82">
        <f>'Fuel adder inputs and calcs'!E812</f>
        <v>2027</v>
      </c>
      <c r="D815" s="82">
        <f>'Fuel adder inputs and calcs'!B812</f>
        <v>5</v>
      </c>
      <c r="E815" s="59"/>
      <c r="G815" s="90" t="s">
        <v>25</v>
      </c>
      <c r="H815" s="90" t="s">
        <v>22</v>
      </c>
      <c r="I815" s="91">
        <f ca="1">INDEX($I$147:$I$214,MATCH($A815,$C$147:$C$214,0))+'Fuel adder inputs and calcs'!Q812</f>
        <v>9.0333220055651324</v>
      </c>
      <c r="J815" s="91"/>
      <c r="K815" s="90" t="s">
        <v>23</v>
      </c>
      <c r="L815" s="92">
        <v>1</v>
      </c>
      <c r="M815" s="138">
        <f t="shared" si="76"/>
        <v>46508</v>
      </c>
      <c r="N815" s="137"/>
      <c r="O815" s="90"/>
      <c r="P815" s="86" t="s">
        <v>113</v>
      </c>
      <c r="Q815" s="86"/>
      <c r="R815" s="93" t="str">
        <f t="shared" si="60"/>
        <v>2024 Validation</v>
      </c>
    </row>
    <row r="816" spans="1:18" x14ac:dyDescent="0.6">
      <c r="A816" s="82" t="str">
        <f t="shared" si="77"/>
        <v>2027Q2</v>
      </c>
      <c r="B816" s="82">
        <f t="shared" si="75"/>
        <v>2</v>
      </c>
      <c r="C816" s="82">
        <f>'Fuel adder inputs and calcs'!E813</f>
        <v>2027</v>
      </c>
      <c r="D816" s="82">
        <f>'Fuel adder inputs and calcs'!B813</f>
        <v>6</v>
      </c>
      <c r="E816" s="59"/>
      <c r="G816" s="90" t="s">
        <v>25</v>
      </c>
      <c r="H816" s="90" t="s">
        <v>22</v>
      </c>
      <c r="I816" s="91">
        <f ca="1">INDEX($I$147:$I$214,MATCH($A816,$C$147:$C$214,0))+'Fuel adder inputs and calcs'!Q813</f>
        <v>9.0333220055651324</v>
      </c>
      <c r="J816" s="91"/>
      <c r="K816" s="90" t="s">
        <v>23</v>
      </c>
      <c r="L816" s="92">
        <v>1</v>
      </c>
      <c r="M816" s="138">
        <f t="shared" si="76"/>
        <v>46539</v>
      </c>
      <c r="N816" s="137"/>
      <c r="O816" s="90"/>
      <c r="P816" s="86" t="s">
        <v>113</v>
      </c>
      <c r="Q816" s="86"/>
      <c r="R816" s="93" t="str">
        <f t="shared" si="60"/>
        <v>2024 Validation</v>
      </c>
    </row>
    <row r="817" spans="1:18" x14ac:dyDescent="0.6">
      <c r="A817" s="82" t="str">
        <f t="shared" si="77"/>
        <v>2027Q3</v>
      </c>
      <c r="B817" s="82">
        <f t="shared" si="75"/>
        <v>3</v>
      </c>
      <c r="C817" s="82">
        <f>'Fuel adder inputs and calcs'!E814</f>
        <v>2027</v>
      </c>
      <c r="D817" s="82">
        <f>'Fuel adder inputs and calcs'!B814</f>
        <v>7</v>
      </c>
      <c r="E817" s="59"/>
      <c r="G817" s="90" t="s">
        <v>25</v>
      </c>
      <c r="H817" s="90" t="s">
        <v>22</v>
      </c>
      <c r="I817" s="91">
        <f ca="1">INDEX($I$147:$I$214,MATCH($A817,$C$147:$C$214,0))+'Fuel adder inputs and calcs'!Q814</f>
        <v>8.7544489377239163</v>
      </c>
      <c r="J817" s="91"/>
      <c r="K817" s="90" t="s">
        <v>23</v>
      </c>
      <c r="L817" s="92">
        <v>1</v>
      </c>
      <c r="M817" s="138">
        <f t="shared" si="76"/>
        <v>46569</v>
      </c>
      <c r="N817" s="137"/>
      <c r="O817" s="90"/>
      <c r="P817" s="86" t="s">
        <v>113</v>
      </c>
      <c r="Q817" s="86"/>
      <c r="R817" s="93" t="str">
        <f t="shared" si="60"/>
        <v>2024 Validation</v>
      </c>
    </row>
    <row r="818" spans="1:18" x14ac:dyDescent="0.6">
      <c r="A818" s="82" t="str">
        <f t="shared" si="77"/>
        <v>2027Q3</v>
      </c>
      <c r="B818" s="82">
        <f t="shared" si="75"/>
        <v>3</v>
      </c>
      <c r="C818" s="82">
        <f>'Fuel adder inputs and calcs'!E815</f>
        <v>2027</v>
      </c>
      <c r="D818" s="82">
        <f>'Fuel adder inputs and calcs'!B815</f>
        <v>8</v>
      </c>
      <c r="E818" s="59"/>
      <c r="G818" s="90" t="s">
        <v>25</v>
      </c>
      <c r="H818" s="90" t="s">
        <v>22</v>
      </c>
      <c r="I818" s="91">
        <f ca="1">INDEX($I$147:$I$214,MATCH($A818,$C$147:$C$214,0))+'Fuel adder inputs and calcs'!Q815</f>
        <v>8.7544489377239163</v>
      </c>
      <c r="J818" s="91"/>
      <c r="K818" s="90" t="s">
        <v>23</v>
      </c>
      <c r="L818" s="92">
        <v>1</v>
      </c>
      <c r="M818" s="138">
        <f t="shared" si="76"/>
        <v>46600</v>
      </c>
      <c r="N818" s="137"/>
      <c r="O818" s="90"/>
      <c r="P818" s="86" t="s">
        <v>113</v>
      </c>
      <c r="Q818" s="86"/>
      <c r="R818" s="93" t="str">
        <f t="shared" si="60"/>
        <v>2024 Validation</v>
      </c>
    </row>
    <row r="819" spans="1:18" x14ac:dyDescent="0.6">
      <c r="A819" s="82" t="str">
        <f t="shared" si="77"/>
        <v>2027Q3</v>
      </c>
      <c r="B819" s="82">
        <f t="shared" si="75"/>
        <v>3</v>
      </c>
      <c r="C819" s="82">
        <f>'Fuel adder inputs and calcs'!E816</f>
        <v>2027</v>
      </c>
      <c r="D819" s="82">
        <f>'Fuel adder inputs and calcs'!B816</f>
        <v>9</v>
      </c>
      <c r="E819" s="59"/>
      <c r="G819" s="90" t="s">
        <v>25</v>
      </c>
      <c r="H819" s="90" t="s">
        <v>22</v>
      </c>
      <c r="I819" s="91">
        <f ca="1">INDEX($I$147:$I$214,MATCH($A819,$C$147:$C$214,0))+'Fuel adder inputs and calcs'!Q816</f>
        <v>8.7544489377239163</v>
      </c>
      <c r="J819" s="91"/>
      <c r="K819" s="90" t="s">
        <v>23</v>
      </c>
      <c r="L819" s="92">
        <v>1</v>
      </c>
      <c r="M819" s="138">
        <f t="shared" si="76"/>
        <v>46631</v>
      </c>
      <c r="N819" s="137"/>
      <c r="O819" s="90"/>
      <c r="P819" s="86" t="s">
        <v>113</v>
      </c>
      <c r="Q819" s="86"/>
      <c r="R819" s="93" t="str">
        <f t="shared" si="60"/>
        <v>2024 Validation</v>
      </c>
    </row>
    <row r="820" spans="1:18" x14ac:dyDescent="0.6">
      <c r="A820" s="82" t="str">
        <f t="shared" si="77"/>
        <v>2027Q4</v>
      </c>
      <c r="B820" s="82">
        <f t="shared" ref="B820:B894" si="78">IF(D820&lt;=3,1,IF(D820&lt;=6,2,IF(D820&lt;=9,3,4)))</f>
        <v>4</v>
      </c>
      <c r="C820" s="82">
        <f>'Fuel adder inputs and calcs'!E817</f>
        <v>2027</v>
      </c>
      <c r="D820" s="82">
        <f>'Fuel adder inputs and calcs'!B817</f>
        <v>10</v>
      </c>
      <c r="E820" s="59"/>
      <c r="G820" s="90" t="s">
        <v>25</v>
      </c>
      <c r="H820" s="90" t="s">
        <v>22</v>
      </c>
      <c r="I820" s="91">
        <f ca="1">INDEX($I$147:$I$214,MATCH($A820,$C$147:$C$214,0))+'Fuel adder inputs and calcs'!Q817</f>
        <v>11.597015447791973</v>
      </c>
      <c r="J820" s="91"/>
      <c r="K820" s="90" t="s">
        <v>23</v>
      </c>
      <c r="L820" s="92">
        <v>1</v>
      </c>
      <c r="M820" s="138">
        <f t="shared" ref="M820:M845" si="79">DATE(C820,D820,1)</f>
        <v>46661</v>
      </c>
      <c r="N820" s="137"/>
      <c r="O820" s="90"/>
      <c r="P820" s="86" t="s">
        <v>113</v>
      </c>
      <c r="Q820" s="86"/>
      <c r="R820" s="93" t="str">
        <f t="shared" si="60"/>
        <v>2024 Validation</v>
      </c>
    </row>
    <row r="821" spans="1:18" x14ac:dyDescent="0.6">
      <c r="A821" s="82" t="str">
        <f t="shared" si="77"/>
        <v>2027Q4</v>
      </c>
      <c r="B821" s="82">
        <f t="shared" si="78"/>
        <v>4</v>
      </c>
      <c r="C821" s="82">
        <f>'Fuel adder inputs and calcs'!E818</f>
        <v>2027</v>
      </c>
      <c r="D821" s="82">
        <f>'Fuel adder inputs and calcs'!B818</f>
        <v>11</v>
      </c>
      <c r="E821" s="59"/>
      <c r="G821" s="90" t="s">
        <v>25</v>
      </c>
      <c r="H821" s="90" t="s">
        <v>22</v>
      </c>
      <c r="I821" s="91">
        <f ca="1">INDEX($I$147:$I$214,MATCH($A821,$C$147:$C$214,0))+'Fuel adder inputs and calcs'!Q818</f>
        <v>11.597015447791973</v>
      </c>
      <c r="J821" s="91"/>
      <c r="K821" s="90" t="s">
        <v>23</v>
      </c>
      <c r="L821" s="92">
        <v>1</v>
      </c>
      <c r="M821" s="138">
        <f t="shared" si="79"/>
        <v>46692</v>
      </c>
      <c r="N821" s="137"/>
      <c r="O821" s="90"/>
      <c r="P821" s="86" t="s">
        <v>113</v>
      </c>
      <c r="Q821" s="86"/>
      <c r="R821" s="93" t="str">
        <f t="shared" si="60"/>
        <v>2024 Validation</v>
      </c>
    </row>
    <row r="822" spans="1:18" x14ac:dyDescent="0.6">
      <c r="A822" s="82" t="str">
        <f t="shared" si="77"/>
        <v>2027Q4</v>
      </c>
      <c r="B822" s="82">
        <f t="shared" si="78"/>
        <v>4</v>
      </c>
      <c r="C822" s="82">
        <f>'Fuel adder inputs and calcs'!E819</f>
        <v>2027</v>
      </c>
      <c r="D822" s="82">
        <f>'Fuel adder inputs and calcs'!B819</f>
        <v>12</v>
      </c>
      <c r="E822" s="59"/>
      <c r="G822" s="90" t="s">
        <v>25</v>
      </c>
      <c r="H822" s="90" t="s">
        <v>22</v>
      </c>
      <c r="I822" s="91">
        <f ca="1">INDEX($I$147:$I$214,MATCH($A822,$C$147:$C$214,0))+'Fuel adder inputs and calcs'!Q819</f>
        <v>13.151401687876909</v>
      </c>
      <c r="J822" s="91"/>
      <c r="K822" s="90" t="s">
        <v>23</v>
      </c>
      <c r="L822" s="92">
        <v>1</v>
      </c>
      <c r="M822" s="138">
        <f t="shared" si="79"/>
        <v>46722</v>
      </c>
      <c r="N822" s="137"/>
      <c r="O822" s="90"/>
      <c r="P822" s="86" t="s">
        <v>113</v>
      </c>
      <c r="Q822" s="86"/>
      <c r="R822" s="93" t="str">
        <f t="shared" si="60"/>
        <v>2024 Validation</v>
      </c>
    </row>
    <row r="823" spans="1:18" x14ac:dyDescent="0.6">
      <c r="A823" s="82" t="str">
        <f t="shared" si="77"/>
        <v>2028Q1</v>
      </c>
      <c r="B823" s="82">
        <f t="shared" si="78"/>
        <v>1</v>
      </c>
      <c r="C823" s="82">
        <f>'Fuel adder inputs and calcs'!E820</f>
        <v>2028</v>
      </c>
      <c r="D823" s="82">
        <f>'Fuel adder inputs and calcs'!B820</f>
        <v>1</v>
      </c>
      <c r="E823" s="59"/>
      <c r="G823" s="90" t="s">
        <v>25</v>
      </c>
      <c r="H823" s="90" t="s">
        <v>22</v>
      </c>
      <c r="I823" s="91">
        <f ca="1">INDEX($I$147:$I$214,MATCH($A823,$C$147:$C$214,0))+'Fuel adder inputs and calcs'!Q820</f>
        <v>20.663440012234027</v>
      </c>
      <c r="J823" s="91"/>
      <c r="K823" s="90" t="s">
        <v>23</v>
      </c>
      <c r="L823" s="92">
        <v>1</v>
      </c>
      <c r="M823" s="138">
        <f t="shared" si="79"/>
        <v>46753</v>
      </c>
      <c r="N823" s="137"/>
      <c r="O823" s="90"/>
      <c r="P823" s="86" t="s">
        <v>113</v>
      </c>
      <c r="Q823" s="86"/>
      <c r="R823" s="93" t="str">
        <f t="shared" si="60"/>
        <v>2024 Validation</v>
      </c>
    </row>
    <row r="824" spans="1:18" x14ac:dyDescent="0.6">
      <c r="A824" s="82" t="str">
        <f t="shared" si="77"/>
        <v>2028Q1</v>
      </c>
      <c r="B824" s="82">
        <f t="shared" si="78"/>
        <v>1</v>
      </c>
      <c r="C824" s="82">
        <f>'Fuel adder inputs and calcs'!E821</f>
        <v>2028</v>
      </c>
      <c r="D824" s="82">
        <f>'Fuel adder inputs and calcs'!B821</f>
        <v>2</v>
      </c>
      <c r="E824" s="59"/>
      <c r="G824" s="90" t="s">
        <v>25</v>
      </c>
      <c r="H824" s="90" t="s">
        <v>22</v>
      </c>
      <c r="I824" s="91">
        <f ca="1">INDEX($I$147:$I$214,MATCH($A824,$C$147:$C$214,0))+'Fuel adder inputs and calcs'!Q821</f>
        <v>21.551661612459235</v>
      </c>
      <c r="J824" s="91"/>
      <c r="K824" s="90" t="s">
        <v>23</v>
      </c>
      <c r="L824" s="92">
        <v>1</v>
      </c>
      <c r="M824" s="138">
        <f t="shared" si="79"/>
        <v>46784</v>
      </c>
      <c r="N824" s="137"/>
      <c r="O824" s="90"/>
      <c r="P824" s="86" t="s">
        <v>113</v>
      </c>
      <c r="Q824" s="86"/>
      <c r="R824" s="93" t="str">
        <f t="shared" si="60"/>
        <v>2024 Validation</v>
      </c>
    </row>
    <row r="825" spans="1:18" x14ac:dyDescent="0.6">
      <c r="A825" s="82" t="str">
        <f t="shared" si="77"/>
        <v>2028Q1</v>
      </c>
      <c r="B825" s="82">
        <f t="shared" si="78"/>
        <v>1</v>
      </c>
      <c r="C825" s="82">
        <f>'Fuel adder inputs and calcs'!E822</f>
        <v>2028</v>
      </c>
      <c r="D825" s="82">
        <f>'Fuel adder inputs and calcs'!B822</f>
        <v>3</v>
      </c>
      <c r="E825" s="59"/>
      <c r="G825" s="90" t="s">
        <v>25</v>
      </c>
      <c r="H825" s="90" t="s">
        <v>22</v>
      </c>
      <c r="I825" s="91">
        <f ca="1">INDEX($I$147:$I$214,MATCH($A825,$C$147:$C$214,0))+'Fuel adder inputs and calcs'!Q822</f>
        <v>19.775218412008819</v>
      </c>
      <c r="J825" s="91"/>
      <c r="K825" s="90" t="s">
        <v>23</v>
      </c>
      <c r="L825" s="92">
        <v>1</v>
      </c>
      <c r="M825" s="138">
        <f t="shared" si="79"/>
        <v>46813</v>
      </c>
      <c r="N825" s="137"/>
      <c r="O825" s="90"/>
      <c r="P825" s="86" t="s">
        <v>113</v>
      </c>
      <c r="Q825" s="86"/>
      <c r="R825" s="93" t="str">
        <f t="shared" si="60"/>
        <v>2024 Validation</v>
      </c>
    </row>
    <row r="826" spans="1:18" x14ac:dyDescent="0.6">
      <c r="A826" s="82" t="str">
        <f t="shared" si="77"/>
        <v>2028Q2</v>
      </c>
      <c r="B826" s="82">
        <f t="shared" si="78"/>
        <v>2</v>
      </c>
      <c r="C826" s="82">
        <f>'Fuel adder inputs and calcs'!E823</f>
        <v>2028</v>
      </c>
      <c r="D826" s="82">
        <f>'Fuel adder inputs and calcs'!B823</f>
        <v>4</v>
      </c>
      <c r="E826" s="59"/>
      <c r="G826" s="90" t="s">
        <v>25</v>
      </c>
      <c r="H826" s="90" t="s">
        <v>22</v>
      </c>
      <c r="I826" s="91">
        <f ca="1">INDEX($I$147:$I$214,MATCH($A826,$C$147:$C$214,0))+'Fuel adder inputs and calcs'!Q823</f>
        <v>10.880824806404569</v>
      </c>
      <c r="J826" s="91"/>
      <c r="K826" s="90" t="s">
        <v>23</v>
      </c>
      <c r="L826" s="92">
        <v>1</v>
      </c>
      <c r="M826" s="138">
        <f t="shared" si="79"/>
        <v>46844</v>
      </c>
      <c r="N826" s="137"/>
      <c r="O826" s="90"/>
      <c r="P826" s="86" t="s">
        <v>113</v>
      </c>
      <c r="Q826" s="86"/>
      <c r="R826" s="93" t="str">
        <f t="shared" si="60"/>
        <v>2024 Validation</v>
      </c>
    </row>
    <row r="827" spans="1:18" x14ac:dyDescent="0.6">
      <c r="A827" s="82" t="str">
        <f t="shared" si="77"/>
        <v>2028Q2</v>
      </c>
      <c r="B827" s="82">
        <f t="shared" si="78"/>
        <v>2</v>
      </c>
      <c r="C827" s="82">
        <f>'Fuel adder inputs and calcs'!E824</f>
        <v>2028</v>
      </c>
      <c r="D827" s="82">
        <f>'Fuel adder inputs and calcs'!B824</f>
        <v>5</v>
      </c>
      <c r="E827" s="59"/>
      <c r="G827" s="90" t="s">
        <v>25</v>
      </c>
      <c r="H827" s="90" t="s">
        <v>22</v>
      </c>
      <c r="I827" s="91">
        <f ca="1">INDEX($I$147:$I$214,MATCH($A827,$C$147:$C$214,0))+'Fuel adder inputs and calcs'!Q824</f>
        <v>9.0333220055651324</v>
      </c>
      <c r="J827" s="91"/>
      <c r="K827" s="90" t="s">
        <v>23</v>
      </c>
      <c r="L827" s="92">
        <v>1</v>
      </c>
      <c r="M827" s="138">
        <f t="shared" si="79"/>
        <v>46874</v>
      </c>
      <c r="N827" s="137"/>
      <c r="O827" s="90"/>
      <c r="P827" s="86" t="s">
        <v>113</v>
      </c>
      <c r="Q827" s="86"/>
      <c r="R827" s="93" t="str">
        <f t="shared" si="60"/>
        <v>2024 Validation</v>
      </c>
    </row>
    <row r="828" spans="1:18" x14ac:dyDescent="0.6">
      <c r="A828" s="82" t="str">
        <f t="shared" si="77"/>
        <v>2028Q2</v>
      </c>
      <c r="B828" s="82">
        <f t="shared" si="78"/>
        <v>2</v>
      </c>
      <c r="C828" s="82">
        <f>'Fuel adder inputs and calcs'!E825</f>
        <v>2028</v>
      </c>
      <c r="D828" s="82">
        <f>'Fuel adder inputs and calcs'!B825</f>
        <v>6</v>
      </c>
      <c r="E828" s="59"/>
      <c r="G828" s="90" t="s">
        <v>25</v>
      </c>
      <c r="H828" s="90" t="s">
        <v>22</v>
      </c>
      <c r="I828" s="91">
        <f ca="1">INDEX($I$147:$I$214,MATCH($A828,$C$147:$C$214,0))+'Fuel adder inputs and calcs'!Q825</f>
        <v>9.0333220055651324</v>
      </c>
      <c r="J828" s="91"/>
      <c r="K828" s="90" t="s">
        <v>23</v>
      </c>
      <c r="L828" s="92">
        <v>1</v>
      </c>
      <c r="M828" s="138">
        <f t="shared" si="79"/>
        <v>46905</v>
      </c>
      <c r="N828" s="137"/>
      <c r="O828" s="90"/>
      <c r="P828" s="86" t="s">
        <v>113</v>
      </c>
      <c r="Q828" s="86"/>
      <c r="R828" s="93" t="str">
        <f t="shared" si="60"/>
        <v>2024 Validation</v>
      </c>
    </row>
    <row r="829" spans="1:18" x14ac:dyDescent="0.6">
      <c r="A829" s="82" t="str">
        <f t="shared" si="77"/>
        <v>2028Q3</v>
      </c>
      <c r="B829" s="82">
        <f t="shared" si="78"/>
        <v>3</v>
      </c>
      <c r="C829" s="82">
        <f>'Fuel adder inputs and calcs'!E826</f>
        <v>2028</v>
      </c>
      <c r="D829" s="82">
        <f>'Fuel adder inputs and calcs'!B826</f>
        <v>7</v>
      </c>
      <c r="E829" s="59"/>
      <c r="G829" s="90" t="s">
        <v>25</v>
      </c>
      <c r="H829" s="90" t="s">
        <v>22</v>
      </c>
      <c r="I829" s="91">
        <f ca="1">INDEX($I$147:$I$214,MATCH($A829,$C$147:$C$214,0))+'Fuel adder inputs and calcs'!Q826</f>
        <v>8.7544489377239163</v>
      </c>
      <c r="J829" s="91"/>
      <c r="K829" s="90" t="s">
        <v>23</v>
      </c>
      <c r="L829" s="92">
        <v>1</v>
      </c>
      <c r="M829" s="138">
        <f t="shared" si="79"/>
        <v>46935</v>
      </c>
      <c r="N829" s="137"/>
      <c r="O829" s="90"/>
      <c r="P829" s="86" t="s">
        <v>113</v>
      </c>
      <c r="Q829" s="86"/>
      <c r="R829" s="93" t="str">
        <f t="shared" si="60"/>
        <v>2024 Validation</v>
      </c>
    </row>
    <row r="830" spans="1:18" x14ac:dyDescent="0.6">
      <c r="A830" s="82" t="str">
        <f t="shared" si="77"/>
        <v>2028Q3</v>
      </c>
      <c r="B830" s="82">
        <f t="shared" si="78"/>
        <v>3</v>
      </c>
      <c r="C830" s="82">
        <f>'Fuel adder inputs and calcs'!E827</f>
        <v>2028</v>
      </c>
      <c r="D830" s="82">
        <f>'Fuel adder inputs and calcs'!B827</f>
        <v>8</v>
      </c>
      <c r="E830" s="59"/>
      <c r="G830" s="90" t="s">
        <v>25</v>
      </c>
      <c r="H830" s="90" t="s">
        <v>22</v>
      </c>
      <c r="I830" s="91">
        <f ca="1">INDEX($I$147:$I$214,MATCH($A830,$C$147:$C$214,0))+'Fuel adder inputs and calcs'!Q827</f>
        <v>8.7544489377239163</v>
      </c>
      <c r="J830" s="91"/>
      <c r="K830" s="90" t="s">
        <v>23</v>
      </c>
      <c r="L830" s="92">
        <v>1</v>
      </c>
      <c r="M830" s="138">
        <f t="shared" si="79"/>
        <v>46966</v>
      </c>
      <c r="N830" s="137"/>
      <c r="O830" s="90"/>
      <c r="P830" s="86" t="s">
        <v>113</v>
      </c>
      <c r="Q830" s="86"/>
      <c r="R830" s="93" t="str">
        <f t="shared" si="60"/>
        <v>2024 Validation</v>
      </c>
    </row>
    <row r="831" spans="1:18" x14ac:dyDescent="0.6">
      <c r="A831" s="82" t="str">
        <f t="shared" si="77"/>
        <v>2028Q3</v>
      </c>
      <c r="B831" s="82">
        <f t="shared" si="78"/>
        <v>3</v>
      </c>
      <c r="C831" s="82">
        <f>'Fuel adder inputs and calcs'!E828</f>
        <v>2028</v>
      </c>
      <c r="D831" s="82">
        <f>'Fuel adder inputs and calcs'!B828</f>
        <v>9</v>
      </c>
      <c r="E831" s="59"/>
      <c r="G831" s="90" t="s">
        <v>25</v>
      </c>
      <c r="H831" s="90" t="s">
        <v>22</v>
      </c>
      <c r="I831" s="91">
        <f ca="1">INDEX($I$147:$I$214,MATCH($A831,$C$147:$C$214,0))+'Fuel adder inputs and calcs'!Q828</f>
        <v>8.7544489377239163</v>
      </c>
      <c r="J831" s="91"/>
      <c r="K831" s="90" t="s">
        <v>23</v>
      </c>
      <c r="L831" s="92">
        <v>1</v>
      </c>
      <c r="M831" s="138">
        <f t="shared" si="79"/>
        <v>46997</v>
      </c>
      <c r="N831" s="137"/>
      <c r="O831" s="90"/>
      <c r="P831" s="86" t="s">
        <v>113</v>
      </c>
      <c r="Q831" s="86"/>
      <c r="R831" s="93" t="str">
        <f t="shared" si="60"/>
        <v>2024 Validation</v>
      </c>
    </row>
    <row r="832" spans="1:18" x14ac:dyDescent="0.6">
      <c r="A832" s="82" t="str">
        <f t="shared" si="77"/>
        <v>2028Q4</v>
      </c>
      <c r="B832" s="82">
        <f t="shared" si="78"/>
        <v>4</v>
      </c>
      <c r="C832" s="82">
        <f>'Fuel adder inputs and calcs'!E829</f>
        <v>2028</v>
      </c>
      <c r="D832" s="82">
        <f>'Fuel adder inputs and calcs'!B829</f>
        <v>10</v>
      </c>
      <c r="E832" s="59"/>
      <c r="G832" s="90" t="s">
        <v>25</v>
      </c>
      <c r="H832" s="90" t="s">
        <v>22</v>
      </c>
      <c r="I832" s="91">
        <f ca="1">INDEX($I$147:$I$214,MATCH($A832,$C$147:$C$214,0))+'Fuel adder inputs and calcs'!Q829</f>
        <v>11.597015447791973</v>
      </c>
      <c r="J832" s="91"/>
      <c r="K832" s="90" t="s">
        <v>23</v>
      </c>
      <c r="L832" s="92">
        <v>1</v>
      </c>
      <c r="M832" s="138">
        <f t="shared" si="79"/>
        <v>47027</v>
      </c>
      <c r="N832" s="137"/>
      <c r="O832" s="90"/>
      <c r="P832" s="86" t="s">
        <v>113</v>
      </c>
      <c r="Q832" s="86"/>
      <c r="R832" s="93" t="str">
        <f t="shared" si="60"/>
        <v>2024 Validation</v>
      </c>
    </row>
    <row r="833" spans="1:18" x14ac:dyDescent="0.6">
      <c r="A833" s="82" t="str">
        <f t="shared" si="77"/>
        <v>2028Q4</v>
      </c>
      <c r="B833" s="82">
        <f t="shared" si="78"/>
        <v>4</v>
      </c>
      <c r="C833" s="82">
        <f>'Fuel adder inputs and calcs'!E830</f>
        <v>2028</v>
      </c>
      <c r="D833" s="82">
        <f>'Fuel adder inputs and calcs'!B830</f>
        <v>11</v>
      </c>
      <c r="E833" s="59"/>
      <c r="G833" s="90" t="s">
        <v>25</v>
      </c>
      <c r="H833" s="90" t="s">
        <v>22</v>
      </c>
      <c r="I833" s="91">
        <f ca="1">INDEX($I$147:$I$214,MATCH($A833,$C$147:$C$214,0))+'Fuel adder inputs and calcs'!Q830</f>
        <v>11.597015447791973</v>
      </c>
      <c r="J833" s="91"/>
      <c r="K833" s="90" t="s">
        <v>23</v>
      </c>
      <c r="L833" s="92">
        <v>1</v>
      </c>
      <c r="M833" s="138">
        <f t="shared" si="79"/>
        <v>47058</v>
      </c>
      <c r="N833" s="137"/>
      <c r="O833" s="90"/>
      <c r="P833" s="86" t="s">
        <v>113</v>
      </c>
      <c r="Q833" s="86"/>
      <c r="R833" s="93" t="str">
        <f t="shared" si="60"/>
        <v>2024 Validation</v>
      </c>
    </row>
    <row r="834" spans="1:18" x14ac:dyDescent="0.6">
      <c r="A834" s="82" t="str">
        <f t="shared" si="77"/>
        <v>2028Q4</v>
      </c>
      <c r="B834" s="82">
        <f t="shared" si="78"/>
        <v>4</v>
      </c>
      <c r="C834" s="82">
        <f>'Fuel adder inputs and calcs'!E831</f>
        <v>2028</v>
      </c>
      <c r="D834" s="82">
        <f>'Fuel adder inputs and calcs'!B831</f>
        <v>12</v>
      </c>
      <c r="E834" s="59"/>
      <c r="G834" s="90" t="s">
        <v>25</v>
      </c>
      <c r="H834" s="90" t="s">
        <v>22</v>
      </c>
      <c r="I834" s="91">
        <f ca="1">INDEX($I$147:$I$214,MATCH($A834,$C$147:$C$214,0))+'Fuel adder inputs and calcs'!Q831</f>
        <v>13.151401687876909</v>
      </c>
      <c r="J834" s="91"/>
      <c r="K834" s="90" t="s">
        <v>23</v>
      </c>
      <c r="L834" s="92">
        <v>1</v>
      </c>
      <c r="M834" s="138">
        <f t="shared" si="79"/>
        <v>47088</v>
      </c>
      <c r="N834" s="137"/>
      <c r="O834" s="90"/>
      <c r="P834" s="86" t="s">
        <v>113</v>
      </c>
      <c r="Q834" s="86"/>
      <c r="R834" s="93" t="str">
        <f t="shared" si="60"/>
        <v>2024 Validation</v>
      </c>
    </row>
    <row r="835" spans="1:18" x14ac:dyDescent="0.6">
      <c r="A835" s="82" t="str">
        <f t="shared" si="77"/>
        <v>2029Q1</v>
      </c>
      <c r="B835" s="82">
        <f t="shared" si="78"/>
        <v>1</v>
      </c>
      <c r="C835" s="82">
        <f>'Fuel adder inputs and calcs'!E832</f>
        <v>2029</v>
      </c>
      <c r="D835" s="82">
        <f>'Fuel adder inputs and calcs'!B832</f>
        <v>1</v>
      </c>
      <c r="E835" s="59"/>
      <c r="G835" s="90" t="s">
        <v>25</v>
      </c>
      <c r="H835" s="90" t="s">
        <v>22</v>
      </c>
      <c r="I835" s="91">
        <f ca="1">INDEX($I$147:$I$214,MATCH($A835,$C$147:$C$214,0))+'Fuel adder inputs and calcs'!Q832</f>
        <v>20.663440012234027</v>
      </c>
      <c r="J835" s="91"/>
      <c r="K835" s="90" t="s">
        <v>23</v>
      </c>
      <c r="L835" s="92">
        <v>1</v>
      </c>
      <c r="M835" s="138">
        <f t="shared" si="79"/>
        <v>47119</v>
      </c>
      <c r="N835" s="137"/>
      <c r="O835" s="90"/>
      <c r="P835" s="86" t="s">
        <v>113</v>
      </c>
      <c r="Q835" s="86"/>
      <c r="R835" s="93" t="str">
        <f t="shared" si="60"/>
        <v>2024 Validation</v>
      </c>
    </row>
    <row r="836" spans="1:18" x14ac:dyDescent="0.6">
      <c r="A836" s="82" t="str">
        <f t="shared" si="77"/>
        <v>2029Q1</v>
      </c>
      <c r="B836" s="82">
        <f t="shared" si="78"/>
        <v>1</v>
      </c>
      <c r="C836" s="82">
        <f>'Fuel adder inputs and calcs'!E833</f>
        <v>2029</v>
      </c>
      <c r="D836" s="82">
        <f>'Fuel adder inputs and calcs'!B833</f>
        <v>2</v>
      </c>
      <c r="E836" s="59"/>
      <c r="G836" s="90" t="s">
        <v>25</v>
      </c>
      <c r="H836" s="90" t="s">
        <v>22</v>
      </c>
      <c r="I836" s="91">
        <f ca="1">INDEX($I$147:$I$214,MATCH($A836,$C$147:$C$214,0))+'Fuel adder inputs and calcs'!Q833</f>
        <v>21.551661612459235</v>
      </c>
      <c r="J836" s="91"/>
      <c r="K836" s="90" t="s">
        <v>23</v>
      </c>
      <c r="L836" s="92">
        <v>1</v>
      </c>
      <c r="M836" s="138">
        <f t="shared" si="79"/>
        <v>47150</v>
      </c>
      <c r="N836" s="137"/>
      <c r="O836" s="90"/>
      <c r="P836" s="86" t="s">
        <v>113</v>
      </c>
      <c r="Q836" s="86"/>
      <c r="R836" s="93" t="str">
        <f t="shared" si="60"/>
        <v>2024 Validation</v>
      </c>
    </row>
    <row r="837" spans="1:18" x14ac:dyDescent="0.6">
      <c r="A837" s="82" t="str">
        <f t="shared" si="77"/>
        <v>2029Q1</v>
      </c>
      <c r="B837" s="82">
        <f t="shared" si="78"/>
        <v>1</v>
      </c>
      <c r="C837" s="82">
        <f>'Fuel adder inputs and calcs'!E834</f>
        <v>2029</v>
      </c>
      <c r="D837" s="82">
        <f>'Fuel adder inputs and calcs'!B834</f>
        <v>3</v>
      </c>
      <c r="E837" s="59"/>
      <c r="G837" s="90" t="s">
        <v>25</v>
      </c>
      <c r="H837" s="90" t="s">
        <v>22</v>
      </c>
      <c r="I837" s="91">
        <f ca="1">INDEX($I$147:$I$214,MATCH($A837,$C$147:$C$214,0))+'Fuel adder inputs and calcs'!Q834</f>
        <v>19.775218412008819</v>
      </c>
      <c r="J837" s="91"/>
      <c r="K837" s="90" t="s">
        <v>23</v>
      </c>
      <c r="L837" s="92">
        <v>1</v>
      </c>
      <c r="M837" s="138">
        <f t="shared" si="79"/>
        <v>47178</v>
      </c>
      <c r="N837" s="137"/>
      <c r="O837" s="90"/>
      <c r="P837" s="86" t="s">
        <v>113</v>
      </c>
      <c r="Q837" s="86"/>
      <c r="R837" s="93" t="str">
        <f t="shared" si="60"/>
        <v>2024 Validation</v>
      </c>
    </row>
    <row r="838" spans="1:18" x14ac:dyDescent="0.6">
      <c r="A838" s="82" t="str">
        <f t="shared" si="77"/>
        <v>2029Q2</v>
      </c>
      <c r="B838" s="82">
        <f t="shared" si="78"/>
        <v>2</v>
      </c>
      <c r="C838" s="82">
        <f>'Fuel adder inputs and calcs'!E835</f>
        <v>2029</v>
      </c>
      <c r="D838" s="82">
        <f>'Fuel adder inputs and calcs'!B835</f>
        <v>4</v>
      </c>
      <c r="E838" s="59"/>
      <c r="G838" s="90" t="s">
        <v>25</v>
      </c>
      <c r="H838" s="90" t="s">
        <v>22</v>
      </c>
      <c r="I838" s="91">
        <f ca="1">INDEX($I$147:$I$214,MATCH($A838,$C$147:$C$214,0))+'Fuel adder inputs and calcs'!Q835</f>
        <v>10.880824806404569</v>
      </c>
      <c r="J838" s="91"/>
      <c r="K838" s="90" t="s">
        <v>23</v>
      </c>
      <c r="L838" s="92">
        <v>1</v>
      </c>
      <c r="M838" s="138">
        <f t="shared" si="79"/>
        <v>47209</v>
      </c>
      <c r="N838" s="137"/>
      <c r="O838" s="90"/>
      <c r="P838" s="86" t="s">
        <v>113</v>
      </c>
      <c r="Q838" s="86"/>
      <c r="R838" s="93" t="str">
        <f t="shared" si="60"/>
        <v>2024 Validation</v>
      </c>
    </row>
    <row r="839" spans="1:18" x14ac:dyDescent="0.6">
      <c r="A839" s="82" t="str">
        <f t="shared" si="77"/>
        <v>2029Q2</v>
      </c>
      <c r="B839" s="82">
        <f t="shared" si="78"/>
        <v>2</v>
      </c>
      <c r="C839" s="82">
        <f>'Fuel adder inputs and calcs'!E836</f>
        <v>2029</v>
      </c>
      <c r="D839" s="82">
        <f>'Fuel adder inputs and calcs'!B836</f>
        <v>5</v>
      </c>
      <c r="E839" s="59"/>
      <c r="G839" s="90" t="s">
        <v>25</v>
      </c>
      <c r="H839" s="90" t="s">
        <v>22</v>
      </c>
      <c r="I839" s="91">
        <f ca="1">INDEX($I$147:$I$214,MATCH($A839,$C$147:$C$214,0))+'Fuel adder inputs and calcs'!Q836</f>
        <v>9.0333220055651324</v>
      </c>
      <c r="J839" s="91"/>
      <c r="K839" s="90" t="s">
        <v>23</v>
      </c>
      <c r="L839" s="92">
        <v>1</v>
      </c>
      <c r="M839" s="138">
        <f t="shared" si="79"/>
        <v>47239</v>
      </c>
      <c r="N839" s="137"/>
      <c r="O839" s="90"/>
      <c r="P839" s="86" t="s">
        <v>113</v>
      </c>
      <c r="Q839" s="86"/>
      <c r="R839" s="93" t="str">
        <f t="shared" si="60"/>
        <v>2024 Validation</v>
      </c>
    </row>
    <row r="840" spans="1:18" x14ac:dyDescent="0.6">
      <c r="A840" s="82" t="str">
        <f t="shared" si="77"/>
        <v>2029Q2</v>
      </c>
      <c r="B840" s="82">
        <f t="shared" si="78"/>
        <v>2</v>
      </c>
      <c r="C840" s="82">
        <f>'Fuel adder inputs and calcs'!E837</f>
        <v>2029</v>
      </c>
      <c r="D840" s="82">
        <f>'Fuel adder inputs and calcs'!B837</f>
        <v>6</v>
      </c>
      <c r="E840" s="59"/>
      <c r="G840" s="90" t="s">
        <v>25</v>
      </c>
      <c r="H840" s="90" t="s">
        <v>22</v>
      </c>
      <c r="I840" s="91">
        <f ca="1">INDEX($I$147:$I$214,MATCH($A840,$C$147:$C$214,0))+'Fuel adder inputs and calcs'!Q837</f>
        <v>9.0333220055651324</v>
      </c>
      <c r="J840" s="91"/>
      <c r="K840" s="90" t="s">
        <v>23</v>
      </c>
      <c r="L840" s="92">
        <v>1</v>
      </c>
      <c r="M840" s="138">
        <f t="shared" si="79"/>
        <v>47270</v>
      </c>
      <c r="N840" s="137"/>
      <c r="O840" s="90"/>
      <c r="P840" s="86" t="s">
        <v>113</v>
      </c>
      <c r="Q840" s="86"/>
      <c r="R840" s="93" t="str">
        <f t="shared" si="60"/>
        <v>2024 Validation</v>
      </c>
    </row>
    <row r="841" spans="1:18" x14ac:dyDescent="0.6">
      <c r="A841" s="82" t="str">
        <f t="shared" si="77"/>
        <v>2029Q3</v>
      </c>
      <c r="B841" s="82">
        <f t="shared" si="78"/>
        <v>3</v>
      </c>
      <c r="C841" s="82">
        <f>'Fuel adder inputs and calcs'!E838</f>
        <v>2029</v>
      </c>
      <c r="D841" s="82">
        <f>'Fuel adder inputs and calcs'!B838</f>
        <v>7</v>
      </c>
      <c r="E841" s="59"/>
      <c r="G841" s="90" t="s">
        <v>25</v>
      </c>
      <c r="H841" s="90" t="s">
        <v>22</v>
      </c>
      <c r="I841" s="91">
        <f ca="1">INDEX($I$147:$I$214,MATCH($A841,$C$147:$C$214,0))+'Fuel adder inputs and calcs'!Q838</f>
        <v>8.7544489377239163</v>
      </c>
      <c r="J841" s="91"/>
      <c r="K841" s="90" t="s">
        <v>23</v>
      </c>
      <c r="L841" s="92">
        <v>1</v>
      </c>
      <c r="M841" s="138">
        <f t="shared" si="79"/>
        <v>47300</v>
      </c>
      <c r="N841" s="137"/>
      <c r="O841" s="90"/>
      <c r="P841" s="86" t="s">
        <v>113</v>
      </c>
      <c r="Q841" s="86"/>
      <c r="R841" s="93" t="str">
        <f t="shared" si="60"/>
        <v>2024 Validation</v>
      </c>
    </row>
    <row r="842" spans="1:18" x14ac:dyDescent="0.6">
      <c r="A842" s="82" t="str">
        <f t="shared" si="77"/>
        <v>2029Q3</v>
      </c>
      <c r="B842" s="82">
        <f t="shared" si="78"/>
        <v>3</v>
      </c>
      <c r="C842" s="82">
        <f>'Fuel adder inputs and calcs'!E839</f>
        <v>2029</v>
      </c>
      <c r="D842" s="82">
        <f>'Fuel adder inputs and calcs'!B839</f>
        <v>8</v>
      </c>
      <c r="E842" s="59"/>
      <c r="G842" s="90" t="s">
        <v>25</v>
      </c>
      <c r="H842" s="90" t="s">
        <v>22</v>
      </c>
      <c r="I842" s="91">
        <f ca="1">INDEX($I$147:$I$214,MATCH($A842,$C$147:$C$214,0))+'Fuel adder inputs and calcs'!Q839</f>
        <v>8.7544489377239163</v>
      </c>
      <c r="J842" s="91"/>
      <c r="K842" s="90" t="s">
        <v>23</v>
      </c>
      <c r="L842" s="92">
        <v>1</v>
      </c>
      <c r="M842" s="138">
        <f t="shared" si="79"/>
        <v>47331</v>
      </c>
      <c r="N842" s="137"/>
      <c r="O842" s="90"/>
      <c r="P842" s="86" t="s">
        <v>113</v>
      </c>
      <c r="Q842" s="86"/>
      <c r="R842" s="93" t="str">
        <f t="shared" si="60"/>
        <v>2024 Validation</v>
      </c>
    </row>
    <row r="843" spans="1:18" x14ac:dyDescent="0.6">
      <c r="A843" s="82" t="str">
        <f t="shared" si="77"/>
        <v>2029Q3</v>
      </c>
      <c r="B843" s="82">
        <f t="shared" si="78"/>
        <v>3</v>
      </c>
      <c r="C843" s="82">
        <f>'Fuel adder inputs and calcs'!E840</f>
        <v>2029</v>
      </c>
      <c r="D843" s="82">
        <f>'Fuel adder inputs and calcs'!B840</f>
        <v>9</v>
      </c>
      <c r="E843" s="59"/>
      <c r="G843" s="90" t="s">
        <v>25</v>
      </c>
      <c r="H843" s="90" t="s">
        <v>22</v>
      </c>
      <c r="I843" s="91">
        <f ca="1">INDEX($I$147:$I$214,MATCH($A843,$C$147:$C$214,0))+'Fuel adder inputs and calcs'!Q840</f>
        <v>8.7544489377239163</v>
      </c>
      <c r="J843" s="91"/>
      <c r="K843" s="90" t="s">
        <v>23</v>
      </c>
      <c r="L843" s="92">
        <v>1</v>
      </c>
      <c r="M843" s="138">
        <f t="shared" si="79"/>
        <v>47362</v>
      </c>
      <c r="N843" s="137"/>
      <c r="O843" s="90"/>
      <c r="P843" s="86" t="s">
        <v>113</v>
      </c>
      <c r="Q843" s="86"/>
      <c r="R843" s="93" t="str">
        <f t="shared" si="60"/>
        <v>2024 Validation</v>
      </c>
    </row>
    <row r="844" spans="1:18" x14ac:dyDescent="0.6">
      <c r="A844" s="82" t="str">
        <f t="shared" si="77"/>
        <v>2029Q4</v>
      </c>
      <c r="B844" s="82">
        <f t="shared" si="78"/>
        <v>4</v>
      </c>
      <c r="C844" s="82">
        <f>'Fuel adder inputs and calcs'!E841</f>
        <v>2029</v>
      </c>
      <c r="D844" s="82">
        <f>'Fuel adder inputs and calcs'!B841</f>
        <v>10</v>
      </c>
      <c r="E844" s="59"/>
      <c r="G844" s="90" t="s">
        <v>25</v>
      </c>
      <c r="H844" s="90" t="s">
        <v>22</v>
      </c>
      <c r="I844" s="91">
        <f ca="1">INDEX($I$147:$I$214,MATCH($A844,$C$147:$C$214,0))+'Fuel adder inputs and calcs'!Q841</f>
        <v>11.597015447791973</v>
      </c>
      <c r="J844" s="91"/>
      <c r="K844" s="90" t="s">
        <v>23</v>
      </c>
      <c r="L844" s="92">
        <v>1</v>
      </c>
      <c r="M844" s="138">
        <f t="shared" si="79"/>
        <v>47392</v>
      </c>
      <c r="N844" s="137"/>
      <c r="O844" s="90"/>
      <c r="P844" s="86" t="s">
        <v>113</v>
      </c>
      <c r="Q844" s="86"/>
      <c r="R844" s="93" t="str">
        <f t="shared" si="60"/>
        <v>2024 Validation</v>
      </c>
    </row>
    <row r="845" spans="1:18" ht="14" customHeight="1" x14ac:dyDescent="0.6">
      <c r="A845" s="82" t="str">
        <f t="shared" si="77"/>
        <v>2029Q4</v>
      </c>
      <c r="B845" s="82">
        <f t="shared" si="78"/>
        <v>4</v>
      </c>
      <c r="C845" s="82">
        <f>'Fuel adder inputs and calcs'!E842</f>
        <v>2029</v>
      </c>
      <c r="D845" s="82">
        <f>'Fuel adder inputs and calcs'!B842</f>
        <v>11</v>
      </c>
      <c r="E845" s="59"/>
      <c r="G845" s="90" t="s">
        <v>25</v>
      </c>
      <c r="H845" s="90" t="s">
        <v>22</v>
      </c>
      <c r="I845" s="91">
        <f ca="1">INDEX($I$147:$I$214,MATCH($A845,$C$147:$C$214,0))+'Fuel adder inputs and calcs'!Q842</f>
        <v>11.597015447791973</v>
      </c>
      <c r="J845" s="91"/>
      <c r="K845" s="90" t="s">
        <v>23</v>
      </c>
      <c r="L845" s="92">
        <v>1</v>
      </c>
      <c r="M845" s="138">
        <f t="shared" si="79"/>
        <v>47423</v>
      </c>
      <c r="N845" s="137"/>
      <c r="O845" s="90"/>
      <c r="P845" s="86" t="s">
        <v>113</v>
      </c>
      <c r="Q845" s="86"/>
      <c r="R845" s="93" t="str">
        <f t="shared" si="60"/>
        <v>2024 Validation</v>
      </c>
    </row>
    <row r="846" spans="1:18" ht="14" customHeight="1" x14ac:dyDescent="0.6">
      <c r="A846" s="82" t="str">
        <f t="shared" ref="A846:A880" si="80">C846&amp;"Q"&amp;B846</f>
        <v>2029Q4</v>
      </c>
      <c r="B846" s="82">
        <f t="shared" ref="B846:B880" si="81">IF(D846&lt;=3,1,IF(D846&lt;=6,2,IF(D846&lt;=9,3,4)))</f>
        <v>4</v>
      </c>
      <c r="C846" s="82">
        <f>'Fuel adder inputs and calcs'!E843</f>
        <v>2029</v>
      </c>
      <c r="D846" s="82">
        <f>'Fuel adder inputs and calcs'!B843</f>
        <v>12</v>
      </c>
      <c r="E846" s="59"/>
      <c r="G846" s="90" t="s">
        <v>25</v>
      </c>
      <c r="H846" s="90" t="s">
        <v>22</v>
      </c>
      <c r="I846" s="91">
        <f ca="1">INDEX($I$147:$I$214,MATCH($A846,$C$147:$C$214,0))+'Fuel adder inputs and calcs'!Q843</f>
        <v>13.151401687876909</v>
      </c>
      <c r="J846" s="91"/>
      <c r="K846" s="90" t="s">
        <v>23</v>
      </c>
      <c r="L846" s="92">
        <v>1</v>
      </c>
      <c r="M846" s="138">
        <f t="shared" ref="M846:M894" si="82">DATE(C846,D846,1)</f>
        <v>47453</v>
      </c>
      <c r="N846" s="137"/>
      <c r="O846" s="90"/>
      <c r="P846" s="86" t="s">
        <v>113</v>
      </c>
      <c r="Q846" s="86"/>
      <c r="R846" s="93" t="str">
        <f t="shared" ref="R846:R894" si="83">$H$6</f>
        <v>2024 Validation</v>
      </c>
    </row>
    <row r="847" spans="1:18" ht="14" customHeight="1" x14ac:dyDescent="0.6">
      <c r="A847" s="82" t="str">
        <f t="shared" si="80"/>
        <v>2030Q1</v>
      </c>
      <c r="B847" s="82">
        <f t="shared" si="81"/>
        <v>1</v>
      </c>
      <c r="C847" s="82">
        <f>'Fuel adder inputs and calcs'!E844</f>
        <v>2030</v>
      </c>
      <c r="D847" s="82">
        <f>'Fuel adder inputs and calcs'!B844</f>
        <v>1</v>
      </c>
      <c r="E847" s="59"/>
      <c r="G847" s="90" t="s">
        <v>25</v>
      </c>
      <c r="H847" s="90" t="s">
        <v>22</v>
      </c>
      <c r="I847" s="91">
        <f ca="1">INDEX($I$147:$I$214,MATCH($A847,$C$147:$C$214,0))+'Fuel adder inputs and calcs'!Q844</f>
        <v>20.663440012234027</v>
      </c>
      <c r="J847" s="91"/>
      <c r="K847" s="90" t="s">
        <v>23</v>
      </c>
      <c r="L847" s="92">
        <v>1</v>
      </c>
      <c r="M847" s="138">
        <f t="shared" si="82"/>
        <v>47484</v>
      </c>
      <c r="N847" s="137"/>
      <c r="O847" s="90"/>
      <c r="P847" s="86" t="s">
        <v>113</v>
      </c>
      <c r="Q847" s="86"/>
      <c r="R847" s="93" t="str">
        <f t="shared" si="83"/>
        <v>2024 Validation</v>
      </c>
    </row>
    <row r="848" spans="1:18" ht="14" customHeight="1" x14ac:dyDescent="0.6">
      <c r="A848" s="82" t="str">
        <f t="shared" si="80"/>
        <v>2030Q1</v>
      </c>
      <c r="B848" s="82">
        <f t="shared" si="81"/>
        <v>1</v>
      </c>
      <c r="C848" s="82">
        <f>'Fuel adder inputs and calcs'!E845</f>
        <v>2030</v>
      </c>
      <c r="D848" s="82">
        <f>'Fuel adder inputs and calcs'!B845</f>
        <v>2</v>
      </c>
      <c r="E848" s="59"/>
      <c r="G848" s="90" t="s">
        <v>25</v>
      </c>
      <c r="H848" s="90" t="s">
        <v>22</v>
      </c>
      <c r="I848" s="91">
        <f ca="1">INDEX($I$147:$I$214,MATCH($A848,$C$147:$C$214,0))+'Fuel adder inputs and calcs'!Q845</f>
        <v>21.551661612459235</v>
      </c>
      <c r="J848" s="91"/>
      <c r="K848" s="90" t="s">
        <v>23</v>
      </c>
      <c r="L848" s="92">
        <v>1</v>
      </c>
      <c r="M848" s="138">
        <f t="shared" si="82"/>
        <v>47515</v>
      </c>
      <c r="N848" s="137"/>
      <c r="O848" s="90"/>
      <c r="P848" s="86" t="s">
        <v>113</v>
      </c>
      <c r="Q848" s="86"/>
      <c r="R848" s="93" t="str">
        <f t="shared" si="83"/>
        <v>2024 Validation</v>
      </c>
    </row>
    <row r="849" spans="1:18" ht="14" customHeight="1" x14ac:dyDescent="0.6">
      <c r="A849" s="82" t="str">
        <f t="shared" si="80"/>
        <v>2030Q1</v>
      </c>
      <c r="B849" s="82">
        <f t="shared" si="81"/>
        <v>1</v>
      </c>
      <c r="C849" s="82">
        <f>'Fuel adder inputs and calcs'!E846</f>
        <v>2030</v>
      </c>
      <c r="D849" s="82">
        <f>'Fuel adder inputs and calcs'!B846</f>
        <v>3</v>
      </c>
      <c r="E849" s="59"/>
      <c r="G849" s="90" t="s">
        <v>25</v>
      </c>
      <c r="H849" s="90" t="s">
        <v>22</v>
      </c>
      <c r="I849" s="91">
        <f ca="1">INDEX($I$147:$I$214,MATCH($A849,$C$147:$C$214,0))+'Fuel adder inputs and calcs'!Q846</f>
        <v>19.775218412008819</v>
      </c>
      <c r="J849" s="91"/>
      <c r="K849" s="90" t="s">
        <v>23</v>
      </c>
      <c r="L849" s="92">
        <v>1</v>
      </c>
      <c r="M849" s="138">
        <f t="shared" si="82"/>
        <v>47543</v>
      </c>
      <c r="N849" s="137"/>
      <c r="O849" s="90"/>
      <c r="P849" s="86" t="s">
        <v>113</v>
      </c>
      <c r="Q849" s="86"/>
      <c r="R849" s="93" t="str">
        <f t="shared" si="83"/>
        <v>2024 Validation</v>
      </c>
    </row>
    <row r="850" spans="1:18" ht="14" customHeight="1" x14ac:dyDescent="0.6">
      <c r="A850" s="82" t="str">
        <f t="shared" si="80"/>
        <v>2030Q2</v>
      </c>
      <c r="B850" s="82">
        <f t="shared" si="81"/>
        <v>2</v>
      </c>
      <c r="C850" s="82">
        <f>'Fuel adder inputs and calcs'!E847</f>
        <v>2030</v>
      </c>
      <c r="D850" s="82">
        <f>'Fuel adder inputs and calcs'!B847</f>
        <v>4</v>
      </c>
      <c r="E850" s="59"/>
      <c r="G850" s="90" t="s">
        <v>25</v>
      </c>
      <c r="H850" s="90" t="s">
        <v>22</v>
      </c>
      <c r="I850" s="91">
        <f ca="1">INDEX($I$147:$I$214,MATCH($A850,$C$147:$C$214,0))+'Fuel adder inputs and calcs'!Q847</f>
        <v>10.880824806404569</v>
      </c>
      <c r="J850" s="91"/>
      <c r="K850" s="90" t="s">
        <v>23</v>
      </c>
      <c r="L850" s="92">
        <v>1</v>
      </c>
      <c r="M850" s="138">
        <f t="shared" si="82"/>
        <v>47574</v>
      </c>
      <c r="N850" s="137"/>
      <c r="O850" s="90"/>
      <c r="P850" s="86" t="s">
        <v>113</v>
      </c>
      <c r="Q850" s="86"/>
      <c r="R850" s="93" t="str">
        <f t="shared" si="83"/>
        <v>2024 Validation</v>
      </c>
    </row>
    <row r="851" spans="1:18" ht="14" customHeight="1" x14ac:dyDescent="0.6">
      <c r="A851" s="82" t="str">
        <f t="shared" si="80"/>
        <v>2030Q2</v>
      </c>
      <c r="B851" s="82">
        <f t="shared" si="81"/>
        <v>2</v>
      </c>
      <c r="C851" s="82">
        <f>'Fuel adder inputs and calcs'!E848</f>
        <v>2030</v>
      </c>
      <c r="D851" s="82">
        <f>'Fuel adder inputs and calcs'!B848</f>
        <v>5</v>
      </c>
      <c r="E851" s="59"/>
      <c r="G851" s="90" t="s">
        <v>25</v>
      </c>
      <c r="H851" s="90" t="s">
        <v>22</v>
      </c>
      <c r="I851" s="91">
        <f ca="1">INDEX($I$147:$I$214,MATCH($A851,$C$147:$C$214,0))+'Fuel adder inputs and calcs'!Q848</f>
        <v>9.0333220055651324</v>
      </c>
      <c r="J851" s="91"/>
      <c r="K851" s="90" t="s">
        <v>23</v>
      </c>
      <c r="L851" s="92">
        <v>1</v>
      </c>
      <c r="M851" s="138">
        <f t="shared" si="82"/>
        <v>47604</v>
      </c>
      <c r="N851" s="137"/>
      <c r="O851" s="90"/>
      <c r="P851" s="86" t="s">
        <v>113</v>
      </c>
      <c r="Q851" s="86"/>
      <c r="R851" s="93" t="str">
        <f t="shared" si="83"/>
        <v>2024 Validation</v>
      </c>
    </row>
    <row r="852" spans="1:18" ht="14" customHeight="1" x14ac:dyDescent="0.6">
      <c r="A852" s="82" t="str">
        <f t="shared" si="80"/>
        <v>2030Q2</v>
      </c>
      <c r="B852" s="82">
        <f t="shared" si="81"/>
        <v>2</v>
      </c>
      <c r="C852" s="82">
        <f>'Fuel adder inputs and calcs'!E849</f>
        <v>2030</v>
      </c>
      <c r="D852" s="82">
        <f>'Fuel adder inputs and calcs'!B849</f>
        <v>6</v>
      </c>
      <c r="E852" s="59"/>
      <c r="G852" s="90" t="s">
        <v>25</v>
      </c>
      <c r="H852" s="90" t="s">
        <v>22</v>
      </c>
      <c r="I852" s="91">
        <f ca="1">INDEX($I$147:$I$214,MATCH($A852,$C$147:$C$214,0))+'Fuel adder inputs and calcs'!Q849</f>
        <v>9.0333220055651324</v>
      </c>
      <c r="J852" s="91"/>
      <c r="K852" s="90" t="s">
        <v>23</v>
      </c>
      <c r="L852" s="92">
        <v>1</v>
      </c>
      <c r="M852" s="138">
        <f t="shared" si="82"/>
        <v>47635</v>
      </c>
      <c r="N852" s="137"/>
      <c r="O852" s="90"/>
      <c r="P852" s="86" t="s">
        <v>113</v>
      </c>
      <c r="Q852" s="86"/>
      <c r="R852" s="93" t="str">
        <f t="shared" si="83"/>
        <v>2024 Validation</v>
      </c>
    </row>
    <row r="853" spans="1:18" ht="14" customHeight="1" x14ac:dyDescent="0.6">
      <c r="A853" s="82" t="str">
        <f t="shared" si="80"/>
        <v>2030Q3</v>
      </c>
      <c r="B853" s="82">
        <f t="shared" si="81"/>
        <v>3</v>
      </c>
      <c r="C853" s="82">
        <f>'Fuel adder inputs and calcs'!E850</f>
        <v>2030</v>
      </c>
      <c r="D853" s="82">
        <f>'Fuel adder inputs and calcs'!B850</f>
        <v>7</v>
      </c>
      <c r="E853" s="59"/>
      <c r="G853" s="90" t="s">
        <v>25</v>
      </c>
      <c r="H853" s="90" t="s">
        <v>22</v>
      </c>
      <c r="I853" s="91">
        <f ca="1">INDEX($I$147:$I$214,MATCH($A853,$C$147:$C$214,0))+'Fuel adder inputs and calcs'!Q850</f>
        <v>8.7544489377239163</v>
      </c>
      <c r="J853" s="91"/>
      <c r="K853" s="90" t="s">
        <v>23</v>
      </c>
      <c r="L853" s="92">
        <v>1</v>
      </c>
      <c r="M853" s="138">
        <f t="shared" si="82"/>
        <v>47665</v>
      </c>
      <c r="N853" s="137"/>
      <c r="O853" s="90"/>
      <c r="P853" s="86" t="s">
        <v>113</v>
      </c>
      <c r="Q853" s="86"/>
      <c r="R853" s="93" t="str">
        <f t="shared" si="83"/>
        <v>2024 Validation</v>
      </c>
    </row>
    <row r="854" spans="1:18" ht="14" customHeight="1" x14ac:dyDescent="0.6">
      <c r="A854" s="82" t="str">
        <f t="shared" si="80"/>
        <v>2030Q3</v>
      </c>
      <c r="B854" s="82">
        <f t="shared" si="81"/>
        <v>3</v>
      </c>
      <c r="C854" s="82">
        <f>'Fuel adder inputs and calcs'!E851</f>
        <v>2030</v>
      </c>
      <c r="D854" s="82">
        <f>'Fuel adder inputs and calcs'!B851</f>
        <v>8</v>
      </c>
      <c r="E854" s="59"/>
      <c r="G854" s="90" t="s">
        <v>25</v>
      </c>
      <c r="H854" s="90" t="s">
        <v>22</v>
      </c>
      <c r="I854" s="91">
        <f ca="1">INDEX($I$147:$I$214,MATCH($A854,$C$147:$C$214,0))+'Fuel adder inputs and calcs'!Q851</f>
        <v>8.7544489377239163</v>
      </c>
      <c r="J854" s="91"/>
      <c r="K854" s="90" t="s">
        <v>23</v>
      </c>
      <c r="L854" s="92">
        <v>1</v>
      </c>
      <c r="M854" s="138">
        <f t="shared" si="82"/>
        <v>47696</v>
      </c>
      <c r="N854" s="137"/>
      <c r="O854" s="90"/>
      <c r="P854" s="86" t="s">
        <v>113</v>
      </c>
      <c r="Q854" s="86"/>
      <c r="R854" s="93" t="str">
        <f t="shared" si="83"/>
        <v>2024 Validation</v>
      </c>
    </row>
    <row r="855" spans="1:18" ht="14" customHeight="1" x14ac:dyDescent="0.6">
      <c r="A855" s="82" t="str">
        <f t="shared" si="80"/>
        <v>2030Q3</v>
      </c>
      <c r="B855" s="82">
        <f t="shared" si="81"/>
        <v>3</v>
      </c>
      <c r="C855" s="82">
        <f>'Fuel adder inputs and calcs'!E852</f>
        <v>2030</v>
      </c>
      <c r="D855" s="82">
        <f>'Fuel adder inputs and calcs'!B852</f>
        <v>9</v>
      </c>
      <c r="E855" s="59"/>
      <c r="G855" s="90" t="s">
        <v>25</v>
      </c>
      <c r="H855" s="90" t="s">
        <v>22</v>
      </c>
      <c r="I855" s="91">
        <f ca="1">INDEX($I$147:$I$214,MATCH($A855,$C$147:$C$214,0))+'Fuel adder inputs and calcs'!Q852</f>
        <v>8.7544489377239163</v>
      </c>
      <c r="J855" s="91"/>
      <c r="K855" s="90" t="s">
        <v>23</v>
      </c>
      <c r="L855" s="92">
        <v>1</v>
      </c>
      <c r="M855" s="138">
        <f t="shared" si="82"/>
        <v>47727</v>
      </c>
      <c r="N855" s="137"/>
      <c r="O855" s="90"/>
      <c r="P855" s="86" t="s">
        <v>113</v>
      </c>
      <c r="Q855" s="86"/>
      <c r="R855" s="93" t="str">
        <f t="shared" si="83"/>
        <v>2024 Validation</v>
      </c>
    </row>
    <row r="856" spans="1:18" ht="14" customHeight="1" x14ac:dyDescent="0.6">
      <c r="A856" s="82" t="str">
        <f t="shared" si="80"/>
        <v>2030Q4</v>
      </c>
      <c r="B856" s="82">
        <f t="shared" si="81"/>
        <v>4</v>
      </c>
      <c r="C856" s="82">
        <f>'Fuel adder inputs and calcs'!E853</f>
        <v>2030</v>
      </c>
      <c r="D856" s="82">
        <f>'Fuel adder inputs and calcs'!B853</f>
        <v>10</v>
      </c>
      <c r="E856" s="59"/>
      <c r="G856" s="90" t="s">
        <v>25</v>
      </c>
      <c r="H856" s="90" t="s">
        <v>22</v>
      </c>
      <c r="I856" s="91">
        <f ca="1">INDEX($I$147:$I$214,MATCH($A856,$C$147:$C$214,0))+'Fuel adder inputs and calcs'!Q853</f>
        <v>11.597015447791973</v>
      </c>
      <c r="J856" s="91"/>
      <c r="K856" s="90" t="s">
        <v>23</v>
      </c>
      <c r="L856" s="92">
        <v>1</v>
      </c>
      <c r="M856" s="138">
        <f t="shared" si="82"/>
        <v>47757</v>
      </c>
      <c r="N856" s="137"/>
      <c r="O856" s="90"/>
      <c r="P856" s="86" t="s">
        <v>113</v>
      </c>
      <c r="Q856" s="86"/>
      <c r="R856" s="93" t="str">
        <f t="shared" si="83"/>
        <v>2024 Validation</v>
      </c>
    </row>
    <row r="857" spans="1:18" ht="14" customHeight="1" x14ac:dyDescent="0.6">
      <c r="A857" s="82" t="str">
        <f t="shared" si="80"/>
        <v>2030Q4</v>
      </c>
      <c r="B857" s="82">
        <f t="shared" si="81"/>
        <v>4</v>
      </c>
      <c r="C857" s="82">
        <f>'Fuel adder inputs and calcs'!E854</f>
        <v>2030</v>
      </c>
      <c r="D857" s="82">
        <f>'Fuel adder inputs and calcs'!B854</f>
        <v>11</v>
      </c>
      <c r="E857" s="59"/>
      <c r="G857" s="90" t="s">
        <v>25</v>
      </c>
      <c r="H857" s="90" t="s">
        <v>22</v>
      </c>
      <c r="I857" s="91">
        <f ca="1">INDEX($I$147:$I$214,MATCH($A857,$C$147:$C$214,0))+'Fuel adder inputs and calcs'!Q854</f>
        <v>11.597015447791973</v>
      </c>
      <c r="J857" s="91"/>
      <c r="K857" s="90" t="s">
        <v>23</v>
      </c>
      <c r="L857" s="92">
        <v>1</v>
      </c>
      <c r="M857" s="138">
        <f t="shared" si="82"/>
        <v>47788</v>
      </c>
      <c r="N857" s="137"/>
      <c r="O857" s="90"/>
      <c r="P857" s="86" t="s">
        <v>113</v>
      </c>
      <c r="Q857" s="86"/>
      <c r="R857" s="93" t="str">
        <f t="shared" si="83"/>
        <v>2024 Validation</v>
      </c>
    </row>
    <row r="858" spans="1:18" ht="14" customHeight="1" x14ac:dyDescent="0.6">
      <c r="A858" s="82" t="str">
        <f t="shared" si="80"/>
        <v>2030Q4</v>
      </c>
      <c r="B858" s="82">
        <f t="shared" si="81"/>
        <v>4</v>
      </c>
      <c r="C858" s="82">
        <f>'Fuel adder inputs and calcs'!E855</f>
        <v>2030</v>
      </c>
      <c r="D858" s="82">
        <f>'Fuel adder inputs and calcs'!B855</f>
        <v>12</v>
      </c>
      <c r="E858" s="59"/>
      <c r="G858" s="90" t="s">
        <v>25</v>
      </c>
      <c r="H858" s="90" t="s">
        <v>22</v>
      </c>
      <c r="I858" s="91">
        <f ca="1">INDEX($I$147:$I$214,MATCH($A858,$C$147:$C$214,0))+'Fuel adder inputs and calcs'!Q855</f>
        <v>13.151401687876909</v>
      </c>
      <c r="J858" s="91"/>
      <c r="K858" s="90" t="s">
        <v>23</v>
      </c>
      <c r="L858" s="92">
        <v>1</v>
      </c>
      <c r="M858" s="138">
        <f t="shared" si="82"/>
        <v>47818</v>
      </c>
      <c r="N858" s="137"/>
      <c r="O858" s="90"/>
      <c r="P858" s="86" t="s">
        <v>113</v>
      </c>
      <c r="Q858" s="86"/>
      <c r="R858" s="93" t="str">
        <f t="shared" si="83"/>
        <v>2024 Validation</v>
      </c>
    </row>
    <row r="859" spans="1:18" ht="14" customHeight="1" x14ac:dyDescent="0.6">
      <c r="A859" s="82" t="str">
        <f t="shared" si="80"/>
        <v>2031Q1</v>
      </c>
      <c r="B859" s="82">
        <f t="shared" si="81"/>
        <v>1</v>
      </c>
      <c r="C859" s="82">
        <f>'Fuel adder inputs and calcs'!E856</f>
        <v>2031</v>
      </c>
      <c r="D859" s="82">
        <f>'Fuel adder inputs and calcs'!B856</f>
        <v>1</v>
      </c>
      <c r="E859" s="59"/>
      <c r="G859" s="90" t="s">
        <v>25</v>
      </c>
      <c r="H859" s="90" t="s">
        <v>22</v>
      </c>
      <c r="I859" s="91">
        <f ca="1">INDEX($I$147:$I$214,MATCH($A859,$C$147:$C$214,0))+'Fuel adder inputs and calcs'!Q856</f>
        <v>20.663440012234027</v>
      </c>
      <c r="J859" s="91"/>
      <c r="K859" s="90" t="s">
        <v>23</v>
      </c>
      <c r="L859" s="92">
        <v>1</v>
      </c>
      <c r="M859" s="138">
        <f t="shared" si="82"/>
        <v>47849</v>
      </c>
      <c r="N859" s="137"/>
      <c r="O859" s="90"/>
      <c r="P859" s="86" t="s">
        <v>113</v>
      </c>
      <c r="Q859" s="86"/>
      <c r="R859" s="93" t="str">
        <f t="shared" si="83"/>
        <v>2024 Validation</v>
      </c>
    </row>
    <row r="860" spans="1:18" ht="14" customHeight="1" x14ac:dyDescent="0.6">
      <c r="A860" s="82" t="str">
        <f t="shared" si="80"/>
        <v>2031Q1</v>
      </c>
      <c r="B860" s="82">
        <f t="shared" si="81"/>
        <v>1</v>
      </c>
      <c r="C860" s="82">
        <f>'Fuel adder inputs and calcs'!E857</f>
        <v>2031</v>
      </c>
      <c r="D860" s="82">
        <f>'Fuel adder inputs and calcs'!B857</f>
        <v>2</v>
      </c>
      <c r="E860" s="59"/>
      <c r="G860" s="90" t="s">
        <v>25</v>
      </c>
      <c r="H860" s="90" t="s">
        <v>22</v>
      </c>
      <c r="I860" s="91">
        <f ca="1">INDEX($I$147:$I$214,MATCH($A860,$C$147:$C$214,0))+'Fuel adder inputs and calcs'!Q857</f>
        <v>21.551661612459235</v>
      </c>
      <c r="J860" s="91"/>
      <c r="K860" s="90" t="s">
        <v>23</v>
      </c>
      <c r="L860" s="92">
        <v>1</v>
      </c>
      <c r="M860" s="138">
        <f t="shared" si="82"/>
        <v>47880</v>
      </c>
      <c r="N860" s="137"/>
      <c r="O860" s="90"/>
      <c r="P860" s="86" t="s">
        <v>113</v>
      </c>
      <c r="Q860" s="86"/>
      <c r="R860" s="93" t="str">
        <f t="shared" si="83"/>
        <v>2024 Validation</v>
      </c>
    </row>
    <row r="861" spans="1:18" ht="14" customHeight="1" x14ac:dyDescent="0.6">
      <c r="A861" s="82" t="str">
        <f t="shared" si="80"/>
        <v>2031Q1</v>
      </c>
      <c r="B861" s="82">
        <f t="shared" si="81"/>
        <v>1</v>
      </c>
      <c r="C861" s="82">
        <f>'Fuel adder inputs and calcs'!E858</f>
        <v>2031</v>
      </c>
      <c r="D861" s="82">
        <f>'Fuel adder inputs and calcs'!B858</f>
        <v>3</v>
      </c>
      <c r="E861" s="59"/>
      <c r="G861" s="90" t="s">
        <v>25</v>
      </c>
      <c r="H861" s="90" t="s">
        <v>22</v>
      </c>
      <c r="I861" s="91">
        <f ca="1">INDEX($I$147:$I$214,MATCH($A861,$C$147:$C$214,0))+'Fuel adder inputs and calcs'!Q858</f>
        <v>19.775218412008819</v>
      </c>
      <c r="J861" s="91"/>
      <c r="K861" s="90" t="s">
        <v>23</v>
      </c>
      <c r="L861" s="92">
        <v>1</v>
      </c>
      <c r="M861" s="138">
        <f t="shared" si="82"/>
        <v>47908</v>
      </c>
      <c r="N861" s="137"/>
      <c r="O861" s="90"/>
      <c r="P861" s="86" t="s">
        <v>113</v>
      </c>
      <c r="Q861" s="86"/>
      <c r="R861" s="93" t="str">
        <f t="shared" si="83"/>
        <v>2024 Validation</v>
      </c>
    </row>
    <row r="862" spans="1:18" ht="14" customHeight="1" x14ac:dyDescent="0.6">
      <c r="A862" s="82" t="str">
        <f t="shared" si="80"/>
        <v>2031Q2</v>
      </c>
      <c r="B862" s="82">
        <f t="shared" si="81"/>
        <v>2</v>
      </c>
      <c r="C862" s="82">
        <f>'Fuel adder inputs and calcs'!E859</f>
        <v>2031</v>
      </c>
      <c r="D862" s="82">
        <f>'Fuel adder inputs and calcs'!B859</f>
        <v>4</v>
      </c>
      <c r="E862" s="59"/>
      <c r="G862" s="90" t="s">
        <v>25</v>
      </c>
      <c r="H862" s="90" t="s">
        <v>22</v>
      </c>
      <c r="I862" s="91">
        <f ca="1">INDEX($I$147:$I$214,MATCH($A862,$C$147:$C$214,0))+'Fuel adder inputs and calcs'!Q859</f>
        <v>10.880824806404569</v>
      </c>
      <c r="J862" s="91"/>
      <c r="K862" s="90" t="s">
        <v>23</v>
      </c>
      <c r="L862" s="92">
        <v>1</v>
      </c>
      <c r="M862" s="138">
        <f t="shared" si="82"/>
        <v>47939</v>
      </c>
      <c r="N862" s="137"/>
      <c r="O862" s="90"/>
      <c r="P862" s="86" t="s">
        <v>113</v>
      </c>
      <c r="Q862" s="86"/>
      <c r="R862" s="93" t="str">
        <f t="shared" si="83"/>
        <v>2024 Validation</v>
      </c>
    </row>
    <row r="863" spans="1:18" ht="14" customHeight="1" x14ac:dyDescent="0.6">
      <c r="A863" s="82" t="str">
        <f t="shared" si="80"/>
        <v>2031Q2</v>
      </c>
      <c r="B863" s="82">
        <f t="shared" si="81"/>
        <v>2</v>
      </c>
      <c r="C863" s="82">
        <f>'Fuel adder inputs and calcs'!E860</f>
        <v>2031</v>
      </c>
      <c r="D863" s="82">
        <f>'Fuel adder inputs and calcs'!B860</f>
        <v>5</v>
      </c>
      <c r="E863" s="59"/>
      <c r="G863" s="90" t="s">
        <v>25</v>
      </c>
      <c r="H863" s="90" t="s">
        <v>22</v>
      </c>
      <c r="I863" s="91">
        <f ca="1">INDEX($I$147:$I$214,MATCH($A863,$C$147:$C$214,0))+'Fuel adder inputs and calcs'!Q860</f>
        <v>9.0333220055651324</v>
      </c>
      <c r="J863" s="91"/>
      <c r="K863" s="90" t="s">
        <v>23</v>
      </c>
      <c r="L863" s="92">
        <v>1</v>
      </c>
      <c r="M863" s="138">
        <f t="shared" si="82"/>
        <v>47969</v>
      </c>
      <c r="N863" s="137"/>
      <c r="O863" s="90"/>
      <c r="P863" s="86" t="s">
        <v>113</v>
      </c>
      <c r="Q863" s="86"/>
      <c r="R863" s="93" t="str">
        <f t="shared" si="83"/>
        <v>2024 Validation</v>
      </c>
    </row>
    <row r="864" spans="1:18" ht="14" customHeight="1" x14ac:dyDescent="0.6">
      <c r="A864" s="82" t="str">
        <f t="shared" si="80"/>
        <v>2031Q2</v>
      </c>
      <c r="B864" s="82">
        <f t="shared" si="81"/>
        <v>2</v>
      </c>
      <c r="C864" s="82">
        <f>'Fuel adder inputs and calcs'!E861</f>
        <v>2031</v>
      </c>
      <c r="D864" s="82">
        <f>'Fuel adder inputs and calcs'!B861</f>
        <v>6</v>
      </c>
      <c r="E864" s="59"/>
      <c r="G864" s="90" t="s">
        <v>25</v>
      </c>
      <c r="H864" s="90" t="s">
        <v>22</v>
      </c>
      <c r="I864" s="91">
        <f ca="1">INDEX($I$147:$I$214,MATCH($A864,$C$147:$C$214,0))+'Fuel adder inputs and calcs'!Q861</f>
        <v>9.0333220055651324</v>
      </c>
      <c r="J864" s="91"/>
      <c r="K864" s="90" t="s">
        <v>23</v>
      </c>
      <c r="L864" s="92">
        <v>1</v>
      </c>
      <c r="M864" s="138">
        <f t="shared" si="82"/>
        <v>48000</v>
      </c>
      <c r="N864" s="137"/>
      <c r="O864" s="90"/>
      <c r="P864" s="86" t="s">
        <v>113</v>
      </c>
      <c r="Q864" s="86"/>
      <c r="R864" s="93" t="str">
        <f t="shared" si="83"/>
        <v>2024 Validation</v>
      </c>
    </row>
    <row r="865" spans="1:18" ht="14" customHeight="1" x14ac:dyDescent="0.6">
      <c r="A865" s="82" t="str">
        <f t="shared" si="80"/>
        <v>2031Q3</v>
      </c>
      <c r="B865" s="82">
        <f t="shared" si="81"/>
        <v>3</v>
      </c>
      <c r="C865" s="82">
        <f>'Fuel adder inputs and calcs'!E862</f>
        <v>2031</v>
      </c>
      <c r="D865" s="82">
        <f>'Fuel adder inputs and calcs'!B862</f>
        <v>7</v>
      </c>
      <c r="E865" s="59"/>
      <c r="G865" s="90" t="s">
        <v>25</v>
      </c>
      <c r="H865" s="90" t="s">
        <v>22</v>
      </c>
      <c r="I865" s="91">
        <f ca="1">INDEX($I$147:$I$214,MATCH($A865,$C$147:$C$214,0))+'Fuel adder inputs and calcs'!Q862</f>
        <v>8.7544489377239163</v>
      </c>
      <c r="J865" s="91"/>
      <c r="K865" s="90" t="s">
        <v>23</v>
      </c>
      <c r="L865" s="92">
        <v>1</v>
      </c>
      <c r="M865" s="138">
        <f t="shared" si="82"/>
        <v>48030</v>
      </c>
      <c r="N865" s="137"/>
      <c r="O865" s="90"/>
      <c r="P865" s="86" t="s">
        <v>113</v>
      </c>
      <c r="Q865" s="86"/>
      <c r="R865" s="93" t="str">
        <f t="shared" si="83"/>
        <v>2024 Validation</v>
      </c>
    </row>
    <row r="866" spans="1:18" ht="14" customHeight="1" x14ac:dyDescent="0.6">
      <c r="A866" s="82" t="str">
        <f t="shared" si="80"/>
        <v>2031Q3</v>
      </c>
      <c r="B866" s="82">
        <f t="shared" si="81"/>
        <v>3</v>
      </c>
      <c r="C866" s="82">
        <f>'Fuel adder inputs and calcs'!E863</f>
        <v>2031</v>
      </c>
      <c r="D866" s="82">
        <f>'Fuel adder inputs and calcs'!B863</f>
        <v>8</v>
      </c>
      <c r="E866" s="59"/>
      <c r="G866" s="90" t="s">
        <v>25</v>
      </c>
      <c r="H866" s="90" t="s">
        <v>22</v>
      </c>
      <c r="I866" s="91">
        <f ca="1">INDEX($I$147:$I$214,MATCH($A866,$C$147:$C$214,0))+'Fuel adder inputs and calcs'!Q863</f>
        <v>8.7544489377239163</v>
      </c>
      <c r="J866" s="91"/>
      <c r="K866" s="90" t="s">
        <v>23</v>
      </c>
      <c r="L866" s="92">
        <v>1</v>
      </c>
      <c r="M866" s="138">
        <f t="shared" si="82"/>
        <v>48061</v>
      </c>
      <c r="N866" s="137"/>
      <c r="O866" s="90"/>
      <c r="P866" s="86" t="s">
        <v>113</v>
      </c>
      <c r="Q866" s="86"/>
      <c r="R866" s="93" t="str">
        <f t="shared" si="83"/>
        <v>2024 Validation</v>
      </c>
    </row>
    <row r="867" spans="1:18" ht="14" customHeight="1" x14ac:dyDescent="0.6">
      <c r="A867" s="82" t="str">
        <f t="shared" si="80"/>
        <v>2031Q3</v>
      </c>
      <c r="B867" s="82">
        <f t="shared" si="81"/>
        <v>3</v>
      </c>
      <c r="C867" s="82">
        <f>'Fuel adder inputs and calcs'!E864</f>
        <v>2031</v>
      </c>
      <c r="D867" s="82">
        <f>'Fuel adder inputs and calcs'!B864</f>
        <v>9</v>
      </c>
      <c r="E867" s="59"/>
      <c r="G867" s="90" t="s">
        <v>25</v>
      </c>
      <c r="H867" s="90" t="s">
        <v>22</v>
      </c>
      <c r="I867" s="91">
        <f ca="1">INDEX($I$147:$I$214,MATCH($A867,$C$147:$C$214,0))+'Fuel adder inputs and calcs'!Q864</f>
        <v>8.7544489377239163</v>
      </c>
      <c r="J867" s="91"/>
      <c r="K867" s="90" t="s">
        <v>23</v>
      </c>
      <c r="L867" s="92">
        <v>1</v>
      </c>
      <c r="M867" s="138">
        <f t="shared" si="82"/>
        <v>48092</v>
      </c>
      <c r="N867" s="137"/>
      <c r="O867" s="90"/>
      <c r="P867" s="86" t="s">
        <v>113</v>
      </c>
      <c r="Q867" s="86"/>
      <c r="R867" s="93" t="str">
        <f t="shared" si="83"/>
        <v>2024 Validation</v>
      </c>
    </row>
    <row r="868" spans="1:18" ht="14" customHeight="1" x14ac:dyDescent="0.6">
      <c r="A868" s="82" t="str">
        <f t="shared" si="80"/>
        <v>2031Q4</v>
      </c>
      <c r="B868" s="82">
        <f t="shared" si="81"/>
        <v>4</v>
      </c>
      <c r="C868" s="82">
        <f>'Fuel adder inputs and calcs'!E865</f>
        <v>2031</v>
      </c>
      <c r="D868" s="82">
        <f>'Fuel adder inputs and calcs'!B865</f>
        <v>10</v>
      </c>
      <c r="E868" s="59"/>
      <c r="G868" s="90" t="s">
        <v>25</v>
      </c>
      <c r="H868" s="90" t="s">
        <v>22</v>
      </c>
      <c r="I868" s="91">
        <f ca="1">INDEX($I$147:$I$214,MATCH($A868,$C$147:$C$214,0))+'Fuel adder inputs and calcs'!Q865</f>
        <v>11.597015447791973</v>
      </c>
      <c r="J868" s="91"/>
      <c r="K868" s="90" t="s">
        <v>23</v>
      </c>
      <c r="L868" s="92">
        <v>1</v>
      </c>
      <c r="M868" s="138">
        <f t="shared" si="82"/>
        <v>48122</v>
      </c>
      <c r="N868" s="137"/>
      <c r="O868" s="90"/>
      <c r="P868" s="86" t="s">
        <v>113</v>
      </c>
      <c r="Q868" s="86"/>
      <c r="R868" s="93" t="str">
        <f t="shared" si="83"/>
        <v>2024 Validation</v>
      </c>
    </row>
    <row r="869" spans="1:18" ht="14" customHeight="1" x14ac:dyDescent="0.6">
      <c r="A869" s="82" t="str">
        <f t="shared" si="80"/>
        <v>2031Q4</v>
      </c>
      <c r="B869" s="82">
        <f t="shared" si="81"/>
        <v>4</v>
      </c>
      <c r="C869" s="82">
        <f>'Fuel adder inputs and calcs'!E866</f>
        <v>2031</v>
      </c>
      <c r="D869" s="82">
        <f>'Fuel adder inputs and calcs'!B866</f>
        <v>11</v>
      </c>
      <c r="E869" s="59"/>
      <c r="G869" s="90" t="s">
        <v>25</v>
      </c>
      <c r="H869" s="90" t="s">
        <v>22</v>
      </c>
      <c r="I869" s="91">
        <f ca="1">INDEX($I$147:$I$214,MATCH($A869,$C$147:$C$214,0))+'Fuel adder inputs and calcs'!Q866</f>
        <v>11.597015447791973</v>
      </c>
      <c r="J869" s="91"/>
      <c r="K869" s="90" t="s">
        <v>23</v>
      </c>
      <c r="L869" s="92">
        <v>1</v>
      </c>
      <c r="M869" s="138">
        <f t="shared" si="82"/>
        <v>48153</v>
      </c>
      <c r="N869" s="137"/>
      <c r="O869" s="90"/>
      <c r="P869" s="86" t="s">
        <v>113</v>
      </c>
      <c r="Q869" s="86"/>
      <c r="R869" s="93" t="str">
        <f t="shared" si="83"/>
        <v>2024 Validation</v>
      </c>
    </row>
    <row r="870" spans="1:18" ht="14" customHeight="1" x14ac:dyDescent="0.6">
      <c r="A870" s="82" t="str">
        <f t="shared" si="80"/>
        <v>2031Q4</v>
      </c>
      <c r="B870" s="82">
        <f t="shared" si="81"/>
        <v>4</v>
      </c>
      <c r="C870" s="82">
        <f>'Fuel adder inputs and calcs'!E867</f>
        <v>2031</v>
      </c>
      <c r="D870" s="82">
        <f>'Fuel adder inputs and calcs'!B867</f>
        <v>12</v>
      </c>
      <c r="E870" s="59"/>
      <c r="G870" s="90" t="s">
        <v>25</v>
      </c>
      <c r="H870" s="90" t="s">
        <v>22</v>
      </c>
      <c r="I870" s="91">
        <f ca="1">INDEX($I$147:$I$214,MATCH($A870,$C$147:$C$214,0))+'Fuel adder inputs and calcs'!Q867</f>
        <v>13.151401687876909</v>
      </c>
      <c r="J870" s="91"/>
      <c r="K870" s="90" t="s">
        <v>23</v>
      </c>
      <c r="L870" s="92">
        <v>1</v>
      </c>
      <c r="M870" s="138">
        <f t="shared" si="82"/>
        <v>48183</v>
      </c>
      <c r="N870" s="137"/>
      <c r="O870" s="90"/>
      <c r="P870" s="86" t="s">
        <v>113</v>
      </c>
      <c r="Q870" s="86"/>
      <c r="R870" s="93" t="str">
        <f t="shared" si="83"/>
        <v>2024 Validation</v>
      </c>
    </row>
    <row r="871" spans="1:18" ht="14" customHeight="1" x14ac:dyDescent="0.6">
      <c r="A871" s="82" t="str">
        <f t="shared" si="80"/>
        <v>2032Q1</v>
      </c>
      <c r="B871" s="82">
        <f t="shared" si="81"/>
        <v>1</v>
      </c>
      <c r="C871" s="82">
        <f>'Fuel adder inputs and calcs'!E868</f>
        <v>2032</v>
      </c>
      <c r="D871" s="82">
        <f>'Fuel adder inputs and calcs'!B868</f>
        <v>1</v>
      </c>
      <c r="E871" s="59"/>
      <c r="G871" s="90" t="s">
        <v>25</v>
      </c>
      <c r="H871" s="90" t="s">
        <v>22</v>
      </c>
      <c r="I871" s="91">
        <f ca="1">INDEX($I$147:$I$214,MATCH($A871,$C$147:$C$214,0))+'Fuel adder inputs and calcs'!Q868</f>
        <v>20.663440012234027</v>
      </c>
      <c r="J871" s="91"/>
      <c r="K871" s="90" t="s">
        <v>23</v>
      </c>
      <c r="L871" s="92">
        <v>1</v>
      </c>
      <c r="M871" s="138">
        <f t="shared" si="82"/>
        <v>48214</v>
      </c>
      <c r="N871" s="137"/>
      <c r="O871" s="90"/>
      <c r="P871" s="86" t="s">
        <v>113</v>
      </c>
      <c r="Q871" s="86"/>
      <c r="R871" s="93" t="str">
        <f t="shared" si="83"/>
        <v>2024 Validation</v>
      </c>
    </row>
    <row r="872" spans="1:18" ht="14" customHeight="1" x14ac:dyDescent="0.6">
      <c r="A872" s="82" t="str">
        <f t="shared" si="80"/>
        <v>2032Q1</v>
      </c>
      <c r="B872" s="82">
        <f t="shared" si="81"/>
        <v>1</v>
      </c>
      <c r="C872" s="82">
        <f>'Fuel adder inputs and calcs'!E869</f>
        <v>2032</v>
      </c>
      <c r="D872" s="82">
        <f>'Fuel adder inputs and calcs'!B869</f>
        <v>2</v>
      </c>
      <c r="E872" s="59"/>
      <c r="G872" s="90" t="s">
        <v>25</v>
      </c>
      <c r="H872" s="90" t="s">
        <v>22</v>
      </c>
      <c r="I872" s="91">
        <f ca="1">INDEX($I$147:$I$214,MATCH($A872,$C$147:$C$214,0))+'Fuel adder inputs and calcs'!Q869</f>
        <v>21.551661612459235</v>
      </c>
      <c r="J872" s="91"/>
      <c r="K872" s="90" t="s">
        <v>23</v>
      </c>
      <c r="L872" s="92">
        <v>1</v>
      </c>
      <c r="M872" s="138">
        <f t="shared" si="82"/>
        <v>48245</v>
      </c>
      <c r="N872" s="137"/>
      <c r="O872" s="90"/>
      <c r="P872" s="86" t="s">
        <v>113</v>
      </c>
      <c r="Q872" s="86"/>
      <c r="R872" s="93" t="str">
        <f t="shared" si="83"/>
        <v>2024 Validation</v>
      </c>
    </row>
    <row r="873" spans="1:18" ht="14" customHeight="1" x14ac:dyDescent="0.6">
      <c r="A873" s="82" t="str">
        <f t="shared" si="80"/>
        <v>2032Q1</v>
      </c>
      <c r="B873" s="82">
        <f t="shared" si="81"/>
        <v>1</v>
      </c>
      <c r="C873" s="82">
        <f>'Fuel adder inputs and calcs'!E870</f>
        <v>2032</v>
      </c>
      <c r="D873" s="82">
        <f>'Fuel adder inputs and calcs'!B870</f>
        <v>3</v>
      </c>
      <c r="E873" s="59"/>
      <c r="G873" s="90" t="s">
        <v>25</v>
      </c>
      <c r="H873" s="90" t="s">
        <v>22</v>
      </c>
      <c r="I873" s="91">
        <f ca="1">INDEX($I$147:$I$214,MATCH($A873,$C$147:$C$214,0))+'Fuel adder inputs and calcs'!Q870</f>
        <v>19.775218412008819</v>
      </c>
      <c r="J873" s="91"/>
      <c r="K873" s="90" t="s">
        <v>23</v>
      </c>
      <c r="L873" s="92">
        <v>1</v>
      </c>
      <c r="M873" s="138">
        <f t="shared" si="82"/>
        <v>48274</v>
      </c>
      <c r="N873" s="137"/>
      <c r="O873" s="90"/>
      <c r="P873" s="86" t="s">
        <v>113</v>
      </c>
      <c r="Q873" s="86"/>
      <c r="R873" s="93" t="str">
        <f t="shared" si="83"/>
        <v>2024 Validation</v>
      </c>
    </row>
    <row r="874" spans="1:18" ht="14" customHeight="1" x14ac:dyDescent="0.6">
      <c r="A874" s="82" t="str">
        <f t="shared" si="80"/>
        <v>2032Q2</v>
      </c>
      <c r="B874" s="82">
        <f t="shared" si="81"/>
        <v>2</v>
      </c>
      <c r="C874" s="82">
        <f>'Fuel adder inputs and calcs'!E871</f>
        <v>2032</v>
      </c>
      <c r="D874" s="82">
        <f>'Fuel adder inputs and calcs'!B871</f>
        <v>4</v>
      </c>
      <c r="E874" s="59"/>
      <c r="G874" s="90" t="s">
        <v>25</v>
      </c>
      <c r="H874" s="90" t="s">
        <v>22</v>
      </c>
      <c r="I874" s="91">
        <f ca="1">INDEX($I$147:$I$214,MATCH($A874,$C$147:$C$214,0))+'Fuel adder inputs and calcs'!Q871</f>
        <v>10.880824806404569</v>
      </c>
      <c r="J874" s="91"/>
      <c r="K874" s="90" t="s">
        <v>23</v>
      </c>
      <c r="L874" s="92">
        <v>1</v>
      </c>
      <c r="M874" s="138">
        <f t="shared" si="82"/>
        <v>48305</v>
      </c>
      <c r="N874" s="137"/>
      <c r="O874" s="90"/>
      <c r="P874" s="86" t="s">
        <v>113</v>
      </c>
      <c r="Q874" s="86"/>
      <c r="R874" s="93" t="str">
        <f t="shared" si="83"/>
        <v>2024 Validation</v>
      </c>
    </row>
    <row r="875" spans="1:18" ht="14" customHeight="1" x14ac:dyDescent="0.6">
      <c r="A875" s="82" t="str">
        <f t="shared" si="80"/>
        <v>2032Q2</v>
      </c>
      <c r="B875" s="82">
        <f t="shared" si="81"/>
        <v>2</v>
      </c>
      <c r="C875" s="82">
        <f>'Fuel adder inputs and calcs'!E872</f>
        <v>2032</v>
      </c>
      <c r="D875" s="82">
        <f>'Fuel adder inputs and calcs'!B872</f>
        <v>5</v>
      </c>
      <c r="E875" s="59"/>
      <c r="G875" s="90" t="s">
        <v>25</v>
      </c>
      <c r="H875" s="90" t="s">
        <v>22</v>
      </c>
      <c r="I875" s="91">
        <f ca="1">INDEX($I$147:$I$214,MATCH($A875,$C$147:$C$214,0))+'Fuel adder inputs and calcs'!Q872</f>
        <v>9.0333220055651324</v>
      </c>
      <c r="J875" s="91"/>
      <c r="K875" s="90" t="s">
        <v>23</v>
      </c>
      <c r="L875" s="92">
        <v>1</v>
      </c>
      <c r="M875" s="138">
        <f t="shared" si="82"/>
        <v>48335</v>
      </c>
      <c r="N875" s="137"/>
      <c r="O875" s="90"/>
      <c r="P875" s="86" t="s">
        <v>113</v>
      </c>
      <c r="Q875" s="86"/>
      <c r="R875" s="93" t="str">
        <f t="shared" si="83"/>
        <v>2024 Validation</v>
      </c>
    </row>
    <row r="876" spans="1:18" ht="14" customHeight="1" x14ac:dyDescent="0.6">
      <c r="A876" s="82" t="str">
        <f t="shared" si="80"/>
        <v>2032Q2</v>
      </c>
      <c r="B876" s="82">
        <f t="shared" si="81"/>
        <v>2</v>
      </c>
      <c r="C876" s="82">
        <f>'Fuel adder inputs and calcs'!E873</f>
        <v>2032</v>
      </c>
      <c r="D876" s="82">
        <f>'Fuel adder inputs and calcs'!B873</f>
        <v>6</v>
      </c>
      <c r="E876" s="59"/>
      <c r="G876" s="90" t="s">
        <v>25</v>
      </c>
      <c r="H876" s="90" t="s">
        <v>22</v>
      </c>
      <c r="I876" s="91">
        <f ca="1">INDEX($I$147:$I$214,MATCH($A876,$C$147:$C$214,0))+'Fuel adder inputs and calcs'!Q873</f>
        <v>9.0333220055651324</v>
      </c>
      <c r="J876" s="91"/>
      <c r="K876" s="90" t="s">
        <v>23</v>
      </c>
      <c r="L876" s="92">
        <v>1</v>
      </c>
      <c r="M876" s="138">
        <f t="shared" si="82"/>
        <v>48366</v>
      </c>
      <c r="N876" s="137"/>
      <c r="O876" s="90"/>
      <c r="P876" s="86" t="s">
        <v>113</v>
      </c>
      <c r="Q876" s="86"/>
      <c r="R876" s="93" t="str">
        <f t="shared" si="83"/>
        <v>2024 Validation</v>
      </c>
    </row>
    <row r="877" spans="1:18" ht="14" customHeight="1" x14ac:dyDescent="0.6">
      <c r="A877" s="82" t="str">
        <f t="shared" si="80"/>
        <v>2032Q3</v>
      </c>
      <c r="B877" s="82">
        <f t="shared" si="81"/>
        <v>3</v>
      </c>
      <c r="C877" s="82">
        <f>'Fuel adder inputs and calcs'!E874</f>
        <v>2032</v>
      </c>
      <c r="D877" s="82">
        <f>'Fuel adder inputs and calcs'!B874</f>
        <v>7</v>
      </c>
      <c r="E877" s="59"/>
      <c r="G877" s="90" t="s">
        <v>25</v>
      </c>
      <c r="H877" s="90" t="s">
        <v>22</v>
      </c>
      <c r="I877" s="91">
        <f ca="1">INDEX($I$147:$I$214,MATCH($A877,$C$147:$C$214,0))+'Fuel adder inputs and calcs'!Q874</f>
        <v>8.7544489377239163</v>
      </c>
      <c r="J877" s="91"/>
      <c r="K877" s="90" t="s">
        <v>23</v>
      </c>
      <c r="L877" s="92">
        <v>1</v>
      </c>
      <c r="M877" s="138">
        <f t="shared" si="82"/>
        <v>48396</v>
      </c>
      <c r="N877" s="137"/>
      <c r="O877" s="90"/>
      <c r="P877" s="86" t="s">
        <v>113</v>
      </c>
      <c r="Q877" s="86"/>
      <c r="R877" s="93" t="str">
        <f t="shared" si="83"/>
        <v>2024 Validation</v>
      </c>
    </row>
    <row r="878" spans="1:18" ht="14" customHeight="1" x14ac:dyDescent="0.6">
      <c r="A878" s="82" t="str">
        <f t="shared" si="80"/>
        <v>2032Q3</v>
      </c>
      <c r="B878" s="82">
        <f t="shared" si="81"/>
        <v>3</v>
      </c>
      <c r="C878" s="82">
        <f>'Fuel adder inputs and calcs'!E875</f>
        <v>2032</v>
      </c>
      <c r="D878" s="82">
        <f>'Fuel adder inputs and calcs'!B875</f>
        <v>8</v>
      </c>
      <c r="E878" s="59"/>
      <c r="G878" s="90" t="s">
        <v>25</v>
      </c>
      <c r="H878" s="90" t="s">
        <v>22</v>
      </c>
      <c r="I878" s="91">
        <f ca="1">INDEX($I$147:$I$214,MATCH($A878,$C$147:$C$214,0))+'Fuel adder inputs and calcs'!Q875</f>
        <v>8.7544489377239163</v>
      </c>
      <c r="J878" s="91"/>
      <c r="K878" s="90" t="s">
        <v>23</v>
      </c>
      <c r="L878" s="92">
        <v>1</v>
      </c>
      <c r="M878" s="138">
        <f t="shared" si="82"/>
        <v>48427</v>
      </c>
      <c r="N878" s="137"/>
      <c r="O878" s="90"/>
      <c r="P878" s="86" t="s">
        <v>113</v>
      </c>
      <c r="Q878" s="86"/>
      <c r="R878" s="93" t="str">
        <f t="shared" si="83"/>
        <v>2024 Validation</v>
      </c>
    </row>
    <row r="879" spans="1:18" ht="14" customHeight="1" x14ac:dyDescent="0.6">
      <c r="A879" s="82" t="str">
        <f t="shared" si="80"/>
        <v>2032Q3</v>
      </c>
      <c r="B879" s="82">
        <f t="shared" si="81"/>
        <v>3</v>
      </c>
      <c r="C879" s="82">
        <f>'Fuel adder inputs and calcs'!E876</f>
        <v>2032</v>
      </c>
      <c r="D879" s="82">
        <f>'Fuel adder inputs and calcs'!B876</f>
        <v>9</v>
      </c>
      <c r="E879" s="59"/>
      <c r="G879" s="90" t="s">
        <v>25</v>
      </c>
      <c r="H879" s="90" t="s">
        <v>22</v>
      </c>
      <c r="I879" s="91">
        <f ca="1">INDEX($I$147:$I$214,MATCH($A879,$C$147:$C$214,0))+'Fuel adder inputs and calcs'!Q876</f>
        <v>8.7544489377239163</v>
      </c>
      <c r="J879" s="91"/>
      <c r="K879" s="90" t="s">
        <v>23</v>
      </c>
      <c r="L879" s="92">
        <v>1</v>
      </c>
      <c r="M879" s="138">
        <f t="shared" si="82"/>
        <v>48458</v>
      </c>
      <c r="N879" s="137"/>
      <c r="O879" s="90"/>
      <c r="P879" s="86" t="s">
        <v>113</v>
      </c>
      <c r="Q879" s="86"/>
      <c r="R879" s="93" t="str">
        <f t="shared" si="83"/>
        <v>2024 Validation</v>
      </c>
    </row>
    <row r="880" spans="1:18" ht="14" customHeight="1" x14ac:dyDescent="0.6">
      <c r="A880" s="82" t="str">
        <f t="shared" si="80"/>
        <v>2032Q4</v>
      </c>
      <c r="B880" s="82">
        <f t="shared" si="81"/>
        <v>4</v>
      </c>
      <c r="C880" s="82">
        <f>'Fuel adder inputs and calcs'!E877</f>
        <v>2032</v>
      </c>
      <c r="D880" s="82">
        <f>'Fuel adder inputs and calcs'!B877</f>
        <v>10</v>
      </c>
      <c r="E880" s="59"/>
      <c r="G880" s="90" t="s">
        <v>25</v>
      </c>
      <c r="H880" s="90" t="s">
        <v>22</v>
      </c>
      <c r="I880" s="91">
        <f ca="1">INDEX($I$147:$I$214,MATCH($A880,$C$147:$C$214,0))+'Fuel adder inputs and calcs'!Q877</f>
        <v>11.597015447791973</v>
      </c>
      <c r="J880" s="91"/>
      <c r="K880" s="90" t="s">
        <v>23</v>
      </c>
      <c r="L880" s="92">
        <v>1</v>
      </c>
      <c r="M880" s="138">
        <f t="shared" si="82"/>
        <v>48488</v>
      </c>
      <c r="N880" s="137"/>
      <c r="O880" s="90"/>
      <c r="P880" s="86" t="s">
        <v>113</v>
      </c>
      <c r="Q880" s="86"/>
      <c r="R880" s="93" t="str">
        <f t="shared" si="83"/>
        <v>2024 Validation</v>
      </c>
    </row>
    <row r="881" spans="1:18" ht="14" customHeight="1" x14ac:dyDescent="0.6">
      <c r="A881" s="82" t="str">
        <f t="shared" ref="A881:A893" si="84">C881&amp;"Q"&amp;B881</f>
        <v>2032Q4</v>
      </c>
      <c r="B881" s="82">
        <f t="shared" ref="B881:B893" si="85">IF(D881&lt;=3,1,IF(D881&lt;=6,2,IF(D881&lt;=9,3,4)))</f>
        <v>4</v>
      </c>
      <c r="C881" s="82">
        <f>'Fuel adder inputs and calcs'!E878</f>
        <v>2032</v>
      </c>
      <c r="D881" s="82">
        <f>'Fuel adder inputs and calcs'!B878</f>
        <v>11</v>
      </c>
      <c r="E881" s="59"/>
      <c r="G881" s="90" t="s">
        <v>25</v>
      </c>
      <c r="H881" s="90" t="s">
        <v>22</v>
      </c>
      <c r="I881" s="91">
        <f ca="1">INDEX($I$147:$I$214,MATCH($A881,$C$147:$C$214,0))+'Fuel adder inputs and calcs'!Q878</f>
        <v>11.597015447791973</v>
      </c>
      <c r="J881" s="91"/>
      <c r="K881" s="90" t="s">
        <v>23</v>
      </c>
      <c r="L881" s="92">
        <v>1</v>
      </c>
      <c r="M881" s="138">
        <f t="shared" si="82"/>
        <v>48519</v>
      </c>
      <c r="N881" s="137"/>
      <c r="O881" s="90"/>
      <c r="P881" s="86" t="s">
        <v>113</v>
      </c>
      <c r="Q881" s="86"/>
      <c r="R881" s="93" t="str">
        <f t="shared" si="83"/>
        <v>2024 Validation</v>
      </c>
    </row>
    <row r="882" spans="1:18" ht="14" customHeight="1" x14ac:dyDescent="0.6">
      <c r="A882" s="82" t="str">
        <f t="shared" si="84"/>
        <v>2032Q4</v>
      </c>
      <c r="B882" s="82">
        <f t="shared" si="85"/>
        <v>4</v>
      </c>
      <c r="C882" s="82">
        <f>'Fuel adder inputs and calcs'!E879</f>
        <v>2032</v>
      </c>
      <c r="D882" s="82">
        <f>'Fuel adder inputs and calcs'!B879</f>
        <v>12</v>
      </c>
      <c r="E882" s="59"/>
      <c r="G882" s="90" t="s">
        <v>25</v>
      </c>
      <c r="H882" s="90" t="s">
        <v>22</v>
      </c>
      <c r="I882" s="91">
        <f ca="1">INDEX($I$147:$I$214,MATCH($A882,$C$147:$C$214,0))+'Fuel adder inputs and calcs'!Q879</f>
        <v>13.151401687876909</v>
      </c>
      <c r="J882" s="91"/>
      <c r="K882" s="90" t="s">
        <v>23</v>
      </c>
      <c r="L882" s="92">
        <v>1</v>
      </c>
      <c r="M882" s="138">
        <f t="shared" si="82"/>
        <v>48549</v>
      </c>
      <c r="N882" s="137"/>
      <c r="O882" s="90"/>
      <c r="P882" s="86" t="s">
        <v>113</v>
      </c>
      <c r="Q882" s="86"/>
      <c r="R882" s="93" t="str">
        <f t="shared" si="83"/>
        <v>2024 Validation</v>
      </c>
    </row>
    <row r="883" spans="1:18" ht="14" customHeight="1" x14ac:dyDescent="0.6">
      <c r="A883" s="82" t="str">
        <f t="shared" si="84"/>
        <v>2033Q1</v>
      </c>
      <c r="B883" s="82">
        <f t="shared" si="85"/>
        <v>1</v>
      </c>
      <c r="C883" s="82">
        <f>'Fuel adder inputs and calcs'!E880</f>
        <v>2033</v>
      </c>
      <c r="D883" s="82">
        <f>'Fuel adder inputs and calcs'!B880</f>
        <v>1</v>
      </c>
      <c r="E883" s="59"/>
      <c r="G883" s="90" t="s">
        <v>25</v>
      </c>
      <c r="H883" s="90" t="s">
        <v>22</v>
      </c>
      <c r="I883" s="91">
        <f ca="1">INDEX($I$147:$I$214,MATCH($A883,$C$147:$C$214,0))+'Fuel adder inputs and calcs'!Q880</f>
        <v>20.663440012234027</v>
      </c>
      <c r="J883" s="91"/>
      <c r="K883" s="90" t="s">
        <v>23</v>
      </c>
      <c r="L883" s="92">
        <v>1</v>
      </c>
      <c r="M883" s="138">
        <f t="shared" si="82"/>
        <v>48580</v>
      </c>
      <c r="N883" s="137"/>
      <c r="O883" s="90"/>
      <c r="P883" s="86" t="s">
        <v>113</v>
      </c>
      <c r="Q883" s="86"/>
      <c r="R883" s="93" t="str">
        <f t="shared" si="83"/>
        <v>2024 Validation</v>
      </c>
    </row>
    <row r="884" spans="1:18" ht="14" customHeight="1" x14ac:dyDescent="0.6">
      <c r="A884" s="82" t="str">
        <f t="shared" si="84"/>
        <v>2033Q1</v>
      </c>
      <c r="B884" s="82">
        <f t="shared" si="85"/>
        <v>1</v>
      </c>
      <c r="C884" s="82">
        <f>'Fuel adder inputs and calcs'!E881</f>
        <v>2033</v>
      </c>
      <c r="D884" s="82">
        <f>'Fuel adder inputs and calcs'!B881</f>
        <v>2</v>
      </c>
      <c r="E884" s="59"/>
      <c r="G884" s="90" t="s">
        <v>25</v>
      </c>
      <c r="H884" s="90" t="s">
        <v>22</v>
      </c>
      <c r="I884" s="91">
        <f ca="1">INDEX($I$147:$I$214,MATCH($A884,$C$147:$C$214,0))+'Fuel adder inputs and calcs'!Q881</f>
        <v>21.551661612459235</v>
      </c>
      <c r="J884" s="91"/>
      <c r="K884" s="90" t="s">
        <v>23</v>
      </c>
      <c r="L884" s="92">
        <v>1</v>
      </c>
      <c r="M884" s="138">
        <f t="shared" si="82"/>
        <v>48611</v>
      </c>
      <c r="N884" s="137"/>
      <c r="O884" s="90"/>
      <c r="P884" s="86" t="s">
        <v>113</v>
      </c>
      <c r="Q884" s="86"/>
      <c r="R884" s="93" t="str">
        <f t="shared" si="83"/>
        <v>2024 Validation</v>
      </c>
    </row>
    <row r="885" spans="1:18" ht="14" customHeight="1" x14ac:dyDescent="0.6">
      <c r="A885" s="82" t="str">
        <f t="shared" si="84"/>
        <v>2033Q1</v>
      </c>
      <c r="B885" s="82">
        <f t="shared" si="85"/>
        <v>1</v>
      </c>
      <c r="C885" s="82">
        <f>'Fuel adder inputs and calcs'!E882</f>
        <v>2033</v>
      </c>
      <c r="D885" s="82">
        <f>'Fuel adder inputs and calcs'!B882</f>
        <v>3</v>
      </c>
      <c r="E885" s="59"/>
      <c r="G885" s="90" t="s">
        <v>25</v>
      </c>
      <c r="H885" s="90" t="s">
        <v>22</v>
      </c>
      <c r="I885" s="91">
        <f ca="1">INDEX($I$147:$I$214,MATCH($A885,$C$147:$C$214,0))+'Fuel adder inputs and calcs'!Q882</f>
        <v>19.775218412008819</v>
      </c>
      <c r="J885" s="91"/>
      <c r="K885" s="90" t="s">
        <v>23</v>
      </c>
      <c r="L885" s="92">
        <v>1</v>
      </c>
      <c r="M885" s="138">
        <f t="shared" si="82"/>
        <v>48639</v>
      </c>
      <c r="N885" s="137"/>
      <c r="O885" s="90"/>
      <c r="P885" s="86" t="s">
        <v>113</v>
      </c>
      <c r="Q885" s="86"/>
      <c r="R885" s="93" t="str">
        <f t="shared" si="83"/>
        <v>2024 Validation</v>
      </c>
    </row>
    <row r="886" spans="1:18" ht="14" customHeight="1" x14ac:dyDescent="0.6">
      <c r="A886" s="82" t="str">
        <f t="shared" si="84"/>
        <v>2033Q2</v>
      </c>
      <c r="B886" s="82">
        <f t="shared" si="85"/>
        <v>2</v>
      </c>
      <c r="C886" s="82">
        <f>'Fuel adder inputs and calcs'!E883</f>
        <v>2033</v>
      </c>
      <c r="D886" s="82">
        <f>'Fuel adder inputs and calcs'!B883</f>
        <v>4</v>
      </c>
      <c r="E886" s="59"/>
      <c r="G886" s="90" t="s">
        <v>25</v>
      </c>
      <c r="H886" s="90" t="s">
        <v>22</v>
      </c>
      <c r="I886" s="91">
        <f ca="1">INDEX($I$147:$I$214,MATCH($A886,$C$147:$C$214,0))+'Fuel adder inputs and calcs'!Q883</f>
        <v>10.880824806404569</v>
      </c>
      <c r="J886" s="91"/>
      <c r="K886" s="90" t="s">
        <v>23</v>
      </c>
      <c r="L886" s="92">
        <v>1</v>
      </c>
      <c r="M886" s="138">
        <f t="shared" si="82"/>
        <v>48670</v>
      </c>
      <c r="N886" s="137"/>
      <c r="O886" s="90"/>
      <c r="P886" s="86" t="s">
        <v>113</v>
      </c>
      <c r="Q886" s="86"/>
      <c r="R886" s="93" t="str">
        <f t="shared" si="83"/>
        <v>2024 Validation</v>
      </c>
    </row>
    <row r="887" spans="1:18" ht="14" customHeight="1" x14ac:dyDescent="0.6">
      <c r="A887" s="82" t="str">
        <f t="shared" si="84"/>
        <v>2033Q2</v>
      </c>
      <c r="B887" s="82">
        <f t="shared" si="85"/>
        <v>2</v>
      </c>
      <c r="C887" s="82">
        <f>'Fuel adder inputs and calcs'!E884</f>
        <v>2033</v>
      </c>
      <c r="D887" s="82">
        <f>'Fuel adder inputs and calcs'!B884</f>
        <v>5</v>
      </c>
      <c r="E887" s="59"/>
      <c r="G887" s="90" t="s">
        <v>25</v>
      </c>
      <c r="H887" s="90" t="s">
        <v>22</v>
      </c>
      <c r="I887" s="91">
        <f ca="1">INDEX($I$147:$I$214,MATCH($A887,$C$147:$C$214,0))+'Fuel adder inputs and calcs'!Q884</f>
        <v>9.0333220055651324</v>
      </c>
      <c r="J887" s="91"/>
      <c r="K887" s="90" t="s">
        <v>23</v>
      </c>
      <c r="L887" s="92">
        <v>1</v>
      </c>
      <c r="M887" s="138">
        <f t="shared" si="82"/>
        <v>48700</v>
      </c>
      <c r="N887" s="137"/>
      <c r="O887" s="90"/>
      <c r="P887" s="86" t="s">
        <v>113</v>
      </c>
      <c r="Q887" s="86"/>
      <c r="R887" s="93" t="str">
        <f t="shared" si="83"/>
        <v>2024 Validation</v>
      </c>
    </row>
    <row r="888" spans="1:18" ht="14" customHeight="1" x14ac:dyDescent="0.6">
      <c r="A888" s="82" t="str">
        <f t="shared" si="84"/>
        <v>2033Q2</v>
      </c>
      <c r="B888" s="82">
        <f t="shared" si="85"/>
        <v>2</v>
      </c>
      <c r="C888" s="82">
        <f>'Fuel adder inputs and calcs'!E885</f>
        <v>2033</v>
      </c>
      <c r="D888" s="82">
        <f>'Fuel adder inputs and calcs'!B885</f>
        <v>6</v>
      </c>
      <c r="E888" s="59"/>
      <c r="G888" s="90" t="s">
        <v>25</v>
      </c>
      <c r="H888" s="90" t="s">
        <v>22</v>
      </c>
      <c r="I888" s="91">
        <f ca="1">INDEX($I$147:$I$214,MATCH($A888,$C$147:$C$214,0))+'Fuel adder inputs and calcs'!Q885</f>
        <v>9.0333220055651324</v>
      </c>
      <c r="J888" s="91"/>
      <c r="K888" s="90" t="s">
        <v>23</v>
      </c>
      <c r="L888" s="92">
        <v>1</v>
      </c>
      <c r="M888" s="138">
        <f t="shared" si="82"/>
        <v>48731</v>
      </c>
      <c r="N888" s="137"/>
      <c r="O888" s="90"/>
      <c r="P888" s="86" t="s">
        <v>113</v>
      </c>
      <c r="Q888" s="86"/>
      <c r="R888" s="93" t="str">
        <f t="shared" si="83"/>
        <v>2024 Validation</v>
      </c>
    </row>
    <row r="889" spans="1:18" ht="14" customHeight="1" x14ac:dyDescent="0.6">
      <c r="A889" s="82" t="str">
        <f t="shared" si="84"/>
        <v>2033Q3</v>
      </c>
      <c r="B889" s="82">
        <f t="shared" si="85"/>
        <v>3</v>
      </c>
      <c r="C889" s="82">
        <f>'Fuel adder inputs and calcs'!E886</f>
        <v>2033</v>
      </c>
      <c r="D889" s="82">
        <f>'Fuel adder inputs and calcs'!B886</f>
        <v>7</v>
      </c>
      <c r="E889" s="59"/>
      <c r="G889" s="90" t="s">
        <v>25</v>
      </c>
      <c r="H889" s="90" t="s">
        <v>22</v>
      </c>
      <c r="I889" s="91">
        <f ca="1">INDEX($I$147:$I$214,MATCH($A889,$C$147:$C$214,0))+'Fuel adder inputs and calcs'!Q886</f>
        <v>8.7544489377239163</v>
      </c>
      <c r="J889" s="91"/>
      <c r="K889" s="90" t="s">
        <v>23</v>
      </c>
      <c r="L889" s="92">
        <v>1</v>
      </c>
      <c r="M889" s="138">
        <f t="shared" si="82"/>
        <v>48761</v>
      </c>
      <c r="N889" s="137"/>
      <c r="O889" s="90"/>
      <c r="P889" s="86" t="s">
        <v>113</v>
      </c>
      <c r="Q889" s="86"/>
      <c r="R889" s="93" t="str">
        <f t="shared" si="83"/>
        <v>2024 Validation</v>
      </c>
    </row>
    <row r="890" spans="1:18" ht="14" customHeight="1" x14ac:dyDescent="0.6">
      <c r="A890" s="82" t="str">
        <f t="shared" si="84"/>
        <v>2033Q3</v>
      </c>
      <c r="B890" s="82">
        <f t="shared" si="85"/>
        <v>3</v>
      </c>
      <c r="C890" s="82">
        <f>'Fuel adder inputs and calcs'!E887</f>
        <v>2033</v>
      </c>
      <c r="D890" s="82">
        <f>'Fuel adder inputs and calcs'!B887</f>
        <v>8</v>
      </c>
      <c r="E890" s="59"/>
      <c r="G890" s="90" t="s">
        <v>25</v>
      </c>
      <c r="H890" s="90" t="s">
        <v>22</v>
      </c>
      <c r="I890" s="91">
        <f ca="1">INDEX($I$147:$I$214,MATCH($A890,$C$147:$C$214,0))+'Fuel adder inputs and calcs'!Q887</f>
        <v>8.7544489377239163</v>
      </c>
      <c r="J890" s="91"/>
      <c r="K890" s="90" t="s">
        <v>23</v>
      </c>
      <c r="L890" s="92">
        <v>1</v>
      </c>
      <c r="M890" s="138">
        <f t="shared" si="82"/>
        <v>48792</v>
      </c>
      <c r="N890" s="137"/>
      <c r="O890" s="90"/>
      <c r="P890" s="86" t="s">
        <v>113</v>
      </c>
      <c r="Q890" s="86"/>
      <c r="R890" s="93" t="str">
        <f t="shared" si="83"/>
        <v>2024 Validation</v>
      </c>
    </row>
    <row r="891" spans="1:18" ht="14" customHeight="1" x14ac:dyDescent="0.6">
      <c r="A891" s="82" t="str">
        <f t="shared" si="84"/>
        <v>2033Q3</v>
      </c>
      <c r="B891" s="82">
        <f t="shared" si="85"/>
        <v>3</v>
      </c>
      <c r="C891" s="82">
        <f>'Fuel adder inputs and calcs'!E888</f>
        <v>2033</v>
      </c>
      <c r="D891" s="82">
        <f>'Fuel adder inputs and calcs'!B888</f>
        <v>9</v>
      </c>
      <c r="E891" s="59"/>
      <c r="G891" s="90" t="s">
        <v>25</v>
      </c>
      <c r="H891" s="90" t="s">
        <v>22</v>
      </c>
      <c r="I891" s="91">
        <f ca="1">INDEX($I$147:$I$214,MATCH($A891,$C$147:$C$214,0))+'Fuel adder inputs and calcs'!Q888</f>
        <v>8.7544489377239163</v>
      </c>
      <c r="J891" s="91"/>
      <c r="K891" s="90" t="s">
        <v>23</v>
      </c>
      <c r="L891" s="92">
        <v>1</v>
      </c>
      <c r="M891" s="138">
        <f t="shared" si="82"/>
        <v>48823</v>
      </c>
      <c r="N891" s="137"/>
      <c r="O891" s="90"/>
      <c r="P891" s="86" t="s">
        <v>113</v>
      </c>
      <c r="Q891" s="86"/>
      <c r="R891" s="93" t="str">
        <f t="shared" si="83"/>
        <v>2024 Validation</v>
      </c>
    </row>
    <row r="892" spans="1:18" ht="14" customHeight="1" x14ac:dyDescent="0.6">
      <c r="A892" s="82" t="str">
        <f t="shared" si="84"/>
        <v>2033Q4</v>
      </c>
      <c r="B892" s="82">
        <f t="shared" si="85"/>
        <v>4</v>
      </c>
      <c r="C892" s="82">
        <f>'Fuel adder inputs and calcs'!E889</f>
        <v>2033</v>
      </c>
      <c r="D892" s="82">
        <f>'Fuel adder inputs and calcs'!B889</f>
        <v>10</v>
      </c>
      <c r="E892" s="59"/>
      <c r="G892" s="90" t="s">
        <v>25</v>
      </c>
      <c r="H892" s="90" t="s">
        <v>22</v>
      </c>
      <c r="I892" s="91">
        <f ca="1">INDEX($I$147:$I$214,MATCH($A892,$C$147:$C$214,0))+'Fuel adder inputs and calcs'!Q889</f>
        <v>11.597015447791973</v>
      </c>
      <c r="J892" s="91"/>
      <c r="K892" s="90" t="s">
        <v>23</v>
      </c>
      <c r="L892" s="92">
        <v>1</v>
      </c>
      <c r="M892" s="138">
        <f t="shared" si="82"/>
        <v>48853</v>
      </c>
      <c r="N892" s="137"/>
      <c r="O892" s="90"/>
      <c r="P892" s="86" t="s">
        <v>113</v>
      </c>
      <c r="Q892" s="86"/>
      <c r="R892" s="93" t="str">
        <f t="shared" si="83"/>
        <v>2024 Validation</v>
      </c>
    </row>
    <row r="893" spans="1:18" ht="14" customHeight="1" x14ac:dyDescent="0.6">
      <c r="A893" s="82" t="str">
        <f t="shared" si="84"/>
        <v>2033Q4</v>
      </c>
      <c r="B893" s="82">
        <f t="shared" si="85"/>
        <v>4</v>
      </c>
      <c r="C893" s="82">
        <f>'Fuel adder inputs and calcs'!E890</f>
        <v>2033</v>
      </c>
      <c r="D893" s="82">
        <f>'Fuel adder inputs and calcs'!B890</f>
        <v>11</v>
      </c>
      <c r="E893" s="59"/>
      <c r="G893" s="90" t="s">
        <v>25</v>
      </c>
      <c r="H893" s="90" t="s">
        <v>22</v>
      </c>
      <c r="I893" s="91">
        <f ca="1">INDEX($I$147:$I$214,MATCH($A893,$C$147:$C$214,0))+'Fuel adder inputs and calcs'!Q890</f>
        <v>11.597015447791973</v>
      </c>
      <c r="J893" s="91"/>
      <c r="K893" s="90" t="s">
        <v>23</v>
      </c>
      <c r="L893" s="92">
        <v>1</v>
      </c>
      <c r="M893" s="138">
        <f t="shared" si="82"/>
        <v>48884</v>
      </c>
      <c r="N893" s="137"/>
      <c r="O893" s="90"/>
      <c r="P893" s="86" t="s">
        <v>113</v>
      </c>
      <c r="Q893" s="86"/>
      <c r="R893" s="93" t="str">
        <f t="shared" si="83"/>
        <v>2024 Validation</v>
      </c>
    </row>
    <row r="894" spans="1:18" x14ac:dyDescent="0.6">
      <c r="A894" s="82" t="str">
        <f t="shared" si="77"/>
        <v>2033Q4</v>
      </c>
      <c r="B894" s="82">
        <f t="shared" si="78"/>
        <v>4</v>
      </c>
      <c r="C894" s="82">
        <f>'Fuel adder inputs and calcs'!E891</f>
        <v>2033</v>
      </c>
      <c r="D894" s="82">
        <f>'Fuel adder inputs and calcs'!B891</f>
        <v>12</v>
      </c>
      <c r="E894" s="59"/>
      <c r="G894" s="90" t="s">
        <v>25</v>
      </c>
      <c r="H894" s="90" t="s">
        <v>22</v>
      </c>
      <c r="I894" s="91">
        <f ca="1">INDEX($I$147:$I$214,MATCH($A894,$C$147:$C$214,0))+'Fuel adder inputs and calcs'!Q891</f>
        <v>13.151401687876909</v>
      </c>
      <c r="J894" s="91"/>
      <c r="K894" s="90" t="s">
        <v>23</v>
      </c>
      <c r="L894" s="92">
        <v>1</v>
      </c>
      <c r="M894" s="138">
        <f t="shared" si="82"/>
        <v>48914</v>
      </c>
      <c r="N894" s="137"/>
      <c r="O894" s="90"/>
      <c r="P894" s="86" t="s">
        <v>113</v>
      </c>
      <c r="Q894" s="86"/>
      <c r="R894" s="93" t="str">
        <f t="shared" si="83"/>
        <v>2024 Validation</v>
      </c>
    </row>
    <row r="895" spans="1:18" x14ac:dyDescent="0.6">
      <c r="A895" s="82" t="str">
        <f t="shared" si="77"/>
        <v>2017Q1</v>
      </c>
      <c r="B895" s="82">
        <f>IF(D895&lt;=3,1,IF(D895&lt;=6,2,IF(D895&lt;=9,3,4)))</f>
        <v>1</v>
      </c>
      <c r="C895" s="82">
        <f t="shared" ref="C895:D914" si="86">C691</f>
        <v>2017</v>
      </c>
      <c r="D895" s="82">
        <f t="shared" si="86"/>
        <v>1</v>
      </c>
      <c r="E895" s="152"/>
      <c r="F895" s="6" t="s">
        <v>143</v>
      </c>
      <c r="G895" s="90" t="s">
        <v>141</v>
      </c>
      <c r="H895" s="90" t="s">
        <v>22</v>
      </c>
      <c r="I895" s="91">
        <f ca="1">AVERAGE(INDEX($I$147:$I$214,MATCH($A895,$C$147:$C$214,0)),I691)</f>
        <v>16.94893711562592</v>
      </c>
      <c r="J895" s="91"/>
      <c r="K895" s="90" t="s">
        <v>23</v>
      </c>
      <c r="L895" s="92">
        <v>1</v>
      </c>
      <c r="M895" s="138">
        <f>DATE(C895,D895,1)</f>
        <v>42736</v>
      </c>
      <c r="N895" s="137"/>
      <c r="O895" s="90"/>
      <c r="P895" s="86" t="s">
        <v>113</v>
      </c>
      <c r="Q895" s="86"/>
      <c r="R895" s="93" t="str">
        <f t="shared" ref="R895:R1098" si="87">$H$6</f>
        <v>2024 Validation</v>
      </c>
    </row>
    <row r="896" spans="1:18" x14ac:dyDescent="0.6">
      <c r="A896" s="82" t="str">
        <f t="shared" si="77"/>
        <v>2017Q1</v>
      </c>
      <c r="B896" s="82">
        <f t="shared" ref="B896:B959" si="88">IF(D896&lt;=3,1,IF(D896&lt;=6,2,IF(D896&lt;=9,3,4)))</f>
        <v>1</v>
      </c>
      <c r="C896" s="82">
        <f t="shared" si="86"/>
        <v>2017</v>
      </c>
      <c r="D896" s="82">
        <f t="shared" si="86"/>
        <v>2</v>
      </c>
      <c r="E896" s="152"/>
      <c r="F896" s="153"/>
      <c r="G896" s="90" t="s">
        <v>141</v>
      </c>
      <c r="H896" s="90" t="s">
        <v>22</v>
      </c>
      <c r="I896" s="91">
        <f t="shared" ref="I896:I959" ca="1" si="89">AVERAGE(INDEX($I$147:$I$214,MATCH($A896,$C$147:$C$214,0)),I692)</f>
        <v>17.306514576502792</v>
      </c>
      <c r="J896" s="91"/>
      <c r="K896" s="90" t="s">
        <v>23</v>
      </c>
      <c r="L896" s="92">
        <v>1</v>
      </c>
      <c r="M896" s="138">
        <f t="shared" ref="M896:M959" si="90">DATE(C896,D896,1)</f>
        <v>42767</v>
      </c>
      <c r="N896" s="137"/>
      <c r="O896" s="90"/>
      <c r="P896" s="86" t="s">
        <v>113</v>
      </c>
      <c r="Q896" s="86"/>
      <c r="R896" s="93" t="str">
        <f t="shared" si="87"/>
        <v>2024 Validation</v>
      </c>
    </row>
    <row r="897" spans="1:18" x14ac:dyDescent="0.6">
      <c r="A897" s="82" t="str">
        <f t="shared" si="77"/>
        <v>2017Q1</v>
      </c>
      <c r="B897" s="82">
        <f t="shared" si="88"/>
        <v>1</v>
      </c>
      <c r="C897" s="82">
        <f t="shared" si="86"/>
        <v>2017</v>
      </c>
      <c r="D897" s="82">
        <f t="shared" si="86"/>
        <v>3</v>
      </c>
      <c r="E897" s="152"/>
      <c r="F897" s="153"/>
      <c r="G897" s="90" t="s">
        <v>141</v>
      </c>
      <c r="H897" s="90" t="s">
        <v>22</v>
      </c>
      <c r="I897" s="91">
        <f t="shared" ca="1" si="89"/>
        <v>16.591358438983001</v>
      </c>
      <c r="J897" s="91"/>
      <c r="K897" s="90" t="s">
        <v>23</v>
      </c>
      <c r="L897" s="92">
        <v>1</v>
      </c>
      <c r="M897" s="138">
        <f t="shared" si="90"/>
        <v>42795</v>
      </c>
      <c r="N897" s="137"/>
      <c r="O897" s="90"/>
      <c r="P897" s="86" t="s">
        <v>113</v>
      </c>
      <c r="Q897" s="86"/>
      <c r="R897" s="93" t="str">
        <f t="shared" si="87"/>
        <v>2024 Validation</v>
      </c>
    </row>
    <row r="898" spans="1:18" x14ac:dyDescent="0.6">
      <c r="A898" s="82" t="str">
        <f t="shared" si="77"/>
        <v>2017Q2</v>
      </c>
      <c r="B898" s="82">
        <f t="shared" si="88"/>
        <v>2</v>
      </c>
      <c r="C898" s="82">
        <f t="shared" si="86"/>
        <v>2017</v>
      </c>
      <c r="D898" s="82">
        <f t="shared" si="86"/>
        <v>4</v>
      </c>
      <c r="E898" s="152"/>
      <c r="F898" s="153"/>
      <c r="G898" s="90" t="s">
        <v>141</v>
      </c>
      <c r="H898" s="90" t="s">
        <v>22</v>
      </c>
      <c r="I898" s="91">
        <f t="shared" ca="1" si="89"/>
        <v>9.6868760601522226</v>
      </c>
      <c r="J898" s="91"/>
      <c r="K898" s="90" t="s">
        <v>23</v>
      </c>
      <c r="L898" s="92">
        <v>1</v>
      </c>
      <c r="M898" s="138">
        <f t="shared" si="90"/>
        <v>42826</v>
      </c>
      <c r="N898" s="137"/>
      <c r="O898" s="90"/>
      <c r="P898" s="86" t="s">
        <v>113</v>
      </c>
      <c r="Q898" s="86"/>
      <c r="R898" s="93" t="str">
        <f t="shared" si="87"/>
        <v>2024 Validation</v>
      </c>
    </row>
    <row r="899" spans="1:18" x14ac:dyDescent="0.6">
      <c r="A899" s="82" t="str">
        <f t="shared" si="77"/>
        <v>2017Q2</v>
      </c>
      <c r="B899" s="82">
        <f t="shared" si="88"/>
        <v>2</v>
      </c>
      <c r="C899" s="82">
        <f t="shared" si="86"/>
        <v>2017</v>
      </c>
      <c r="D899" s="82">
        <f t="shared" si="86"/>
        <v>5</v>
      </c>
      <c r="E899" s="152"/>
      <c r="F899" s="153"/>
      <c r="G899" s="90" t="s">
        <v>141</v>
      </c>
      <c r="H899" s="90" t="s">
        <v>22</v>
      </c>
      <c r="I899" s="91">
        <f t="shared" ca="1" si="89"/>
        <v>8.9431129476720148</v>
      </c>
      <c r="J899" s="91"/>
      <c r="K899" s="90" t="s">
        <v>23</v>
      </c>
      <c r="L899" s="92">
        <v>1</v>
      </c>
      <c r="M899" s="138">
        <f t="shared" si="90"/>
        <v>42856</v>
      </c>
      <c r="N899" s="137"/>
      <c r="O899" s="90"/>
      <c r="P899" s="86" t="s">
        <v>113</v>
      </c>
      <c r="Q899" s="86"/>
      <c r="R899" s="93" t="str">
        <f t="shared" si="87"/>
        <v>2024 Validation</v>
      </c>
    </row>
    <row r="900" spans="1:18" x14ac:dyDescent="0.6">
      <c r="A900" s="82" t="str">
        <f t="shared" si="77"/>
        <v>2017Q2</v>
      </c>
      <c r="B900" s="82">
        <f t="shared" si="88"/>
        <v>2</v>
      </c>
      <c r="C900" s="82">
        <f t="shared" si="86"/>
        <v>2017</v>
      </c>
      <c r="D900" s="82">
        <f t="shared" si="86"/>
        <v>6</v>
      </c>
      <c r="E900" s="152"/>
      <c r="F900" s="153"/>
      <c r="G900" s="90" t="s">
        <v>141</v>
      </c>
      <c r="H900" s="90" t="s">
        <v>22</v>
      </c>
      <c r="I900" s="91">
        <f t="shared" ca="1" si="89"/>
        <v>8.9431129476720148</v>
      </c>
      <c r="J900" s="91"/>
      <c r="K900" s="90" t="s">
        <v>23</v>
      </c>
      <c r="L900" s="92">
        <v>1</v>
      </c>
      <c r="M900" s="138">
        <f t="shared" si="90"/>
        <v>42887</v>
      </c>
      <c r="N900" s="137"/>
      <c r="O900" s="90"/>
      <c r="P900" s="86" t="s">
        <v>113</v>
      </c>
      <c r="Q900" s="86"/>
      <c r="R900" s="93" t="str">
        <f t="shared" si="87"/>
        <v>2024 Validation</v>
      </c>
    </row>
    <row r="901" spans="1:18" x14ac:dyDescent="0.6">
      <c r="A901" s="82" t="str">
        <f t="shared" si="77"/>
        <v>2017Q3</v>
      </c>
      <c r="B901" s="82">
        <f t="shared" si="88"/>
        <v>3</v>
      </c>
      <c r="C901" s="82">
        <f t="shared" si="86"/>
        <v>2017</v>
      </c>
      <c r="D901" s="82">
        <f t="shared" si="86"/>
        <v>7</v>
      </c>
      <c r="E901" s="152"/>
      <c r="F901" s="153"/>
      <c r="G901" s="90" t="s">
        <v>141</v>
      </c>
      <c r="H901" s="90" t="s">
        <v>22</v>
      </c>
      <c r="I901" s="91">
        <f t="shared" ca="1" si="89"/>
        <v>8.6642398798307987</v>
      </c>
      <c r="J901" s="91"/>
      <c r="K901" s="90" t="s">
        <v>23</v>
      </c>
      <c r="L901" s="92">
        <v>1</v>
      </c>
      <c r="M901" s="138">
        <f t="shared" si="90"/>
        <v>42917</v>
      </c>
      <c r="N901" s="137"/>
      <c r="O901" s="90"/>
      <c r="P901" s="86" t="s">
        <v>113</v>
      </c>
      <c r="Q901" s="86"/>
      <c r="R901" s="93" t="str">
        <f t="shared" si="87"/>
        <v>2024 Validation</v>
      </c>
    </row>
    <row r="902" spans="1:18" x14ac:dyDescent="0.6">
      <c r="A902" s="82" t="str">
        <f t="shared" si="77"/>
        <v>2017Q3</v>
      </c>
      <c r="B902" s="82">
        <f t="shared" si="88"/>
        <v>3</v>
      </c>
      <c r="C902" s="82">
        <f t="shared" si="86"/>
        <v>2017</v>
      </c>
      <c r="D902" s="82">
        <f t="shared" si="86"/>
        <v>8</v>
      </c>
      <c r="E902" s="152"/>
      <c r="F902" s="153"/>
      <c r="G902" s="90" t="s">
        <v>141</v>
      </c>
      <c r="H902" s="90" t="s">
        <v>22</v>
      </c>
      <c r="I902" s="91">
        <f t="shared" ca="1" si="89"/>
        <v>8.6642398798307987</v>
      </c>
      <c r="J902" s="91"/>
      <c r="K902" s="90" t="s">
        <v>23</v>
      </c>
      <c r="L902" s="92">
        <v>1</v>
      </c>
      <c r="M902" s="138">
        <f t="shared" si="90"/>
        <v>42948</v>
      </c>
      <c r="N902" s="137"/>
      <c r="O902" s="90"/>
      <c r="P902" s="86" t="s">
        <v>113</v>
      </c>
      <c r="Q902" s="86"/>
      <c r="R902" s="93" t="str">
        <f t="shared" si="87"/>
        <v>2024 Validation</v>
      </c>
    </row>
    <row r="903" spans="1:18" x14ac:dyDescent="0.6">
      <c r="A903" s="82" t="str">
        <f t="shared" si="77"/>
        <v>2017Q3</v>
      </c>
      <c r="B903" s="82">
        <f t="shared" si="88"/>
        <v>3</v>
      </c>
      <c r="C903" s="82">
        <f t="shared" si="86"/>
        <v>2017</v>
      </c>
      <c r="D903" s="82">
        <f t="shared" si="86"/>
        <v>9</v>
      </c>
      <c r="E903" s="152"/>
      <c r="F903" s="153"/>
      <c r="G903" s="90" t="s">
        <v>141</v>
      </c>
      <c r="H903" s="90" t="s">
        <v>22</v>
      </c>
      <c r="I903" s="91">
        <f t="shared" ca="1" si="89"/>
        <v>8.6642398798307987</v>
      </c>
      <c r="J903" s="91"/>
      <c r="K903" s="90" t="s">
        <v>23</v>
      </c>
      <c r="L903" s="92">
        <v>1</v>
      </c>
      <c r="M903" s="138">
        <f t="shared" si="90"/>
        <v>42979</v>
      </c>
      <c r="N903" s="137"/>
      <c r="O903" s="90"/>
      <c r="P903" s="86" t="s">
        <v>113</v>
      </c>
      <c r="Q903" s="86"/>
      <c r="R903" s="93" t="str">
        <f t="shared" si="87"/>
        <v>2024 Validation</v>
      </c>
    </row>
    <row r="904" spans="1:18" x14ac:dyDescent="0.6">
      <c r="A904" s="82" t="str">
        <f t="shared" si="77"/>
        <v>2017Q4</v>
      </c>
      <c r="B904" s="82">
        <f t="shared" si="88"/>
        <v>4</v>
      </c>
      <c r="C904" s="82">
        <f t="shared" si="86"/>
        <v>2017</v>
      </c>
      <c r="D904" s="82">
        <f t="shared" si="86"/>
        <v>10</v>
      </c>
      <c r="E904" s="152"/>
      <c r="F904" s="153"/>
      <c r="G904" s="90" t="s">
        <v>141</v>
      </c>
      <c r="H904" s="90" t="s">
        <v>22</v>
      </c>
      <c r="I904" s="91">
        <f t="shared" ca="1" si="89"/>
        <v>10.375171613774171</v>
      </c>
      <c r="J904" s="91"/>
      <c r="K904" s="90" t="s">
        <v>23</v>
      </c>
      <c r="L904" s="92">
        <v>1</v>
      </c>
      <c r="M904" s="138">
        <f t="shared" si="90"/>
        <v>43009</v>
      </c>
      <c r="N904" s="137"/>
      <c r="O904" s="90"/>
      <c r="P904" s="86" t="s">
        <v>113</v>
      </c>
      <c r="Q904" s="86"/>
      <c r="R904" s="93" t="str">
        <f t="shared" si="87"/>
        <v>2024 Validation</v>
      </c>
    </row>
    <row r="905" spans="1:18" x14ac:dyDescent="0.6">
      <c r="A905" s="82" t="str">
        <f t="shared" si="77"/>
        <v>2017Q4</v>
      </c>
      <c r="B905" s="82">
        <f t="shared" si="88"/>
        <v>4</v>
      </c>
      <c r="C905" s="82">
        <f t="shared" si="86"/>
        <v>2017</v>
      </c>
      <c r="D905" s="82">
        <f t="shared" si="86"/>
        <v>11</v>
      </c>
      <c r="E905" s="152"/>
      <c r="F905" s="153"/>
      <c r="G905" s="90" t="s">
        <v>141</v>
      </c>
      <c r="H905" s="90" t="s">
        <v>22</v>
      </c>
      <c r="I905" s="91">
        <f t="shared" ca="1" si="89"/>
        <v>10.375171613774171</v>
      </c>
      <c r="J905" s="91"/>
      <c r="K905" s="90" t="s">
        <v>23</v>
      </c>
      <c r="L905" s="92">
        <v>1</v>
      </c>
      <c r="M905" s="138">
        <f t="shared" si="90"/>
        <v>43040</v>
      </c>
      <c r="N905" s="137"/>
      <c r="O905" s="90"/>
      <c r="P905" s="86" t="s">
        <v>113</v>
      </c>
      <c r="Q905" s="86"/>
      <c r="R905" s="93" t="str">
        <f t="shared" si="87"/>
        <v>2024 Validation</v>
      </c>
    </row>
    <row r="906" spans="1:18" x14ac:dyDescent="0.6">
      <c r="A906" s="82" t="str">
        <f t="shared" si="77"/>
        <v>2017Q4</v>
      </c>
      <c r="B906" s="82">
        <f t="shared" si="88"/>
        <v>4</v>
      </c>
      <c r="C906" s="82">
        <f t="shared" si="86"/>
        <v>2017</v>
      </c>
      <c r="D906" s="82">
        <f t="shared" si="86"/>
        <v>12</v>
      </c>
      <c r="E906" s="152"/>
      <c r="F906" s="153"/>
      <c r="G906" s="90" t="s">
        <v>141</v>
      </c>
      <c r="H906" s="90" t="s">
        <v>22</v>
      </c>
      <c r="I906" s="91">
        <f t="shared" ca="1" si="89"/>
        <v>10.979237515326737</v>
      </c>
      <c r="J906" s="91"/>
      <c r="K906" s="90" t="s">
        <v>23</v>
      </c>
      <c r="L906" s="92">
        <v>1</v>
      </c>
      <c r="M906" s="138">
        <f t="shared" si="90"/>
        <v>43070</v>
      </c>
      <c r="N906" s="137"/>
      <c r="O906" s="90"/>
      <c r="P906" s="86" t="s">
        <v>113</v>
      </c>
      <c r="Q906" s="86"/>
      <c r="R906" s="93" t="str">
        <f t="shared" si="87"/>
        <v>2024 Validation</v>
      </c>
    </row>
    <row r="907" spans="1:18" x14ac:dyDescent="0.6">
      <c r="A907" s="82" t="str">
        <f t="shared" si="77"/>
        <v>2018Q1</v>
      </c>
      <c r="B907" s="82">
        <f t="shared" si="88"/>
        <v>1</v>
      </c>
      <c r="C907" s="82">
        <f t="shared" si="86"/>
        <v>2018</v>
      </c>
      <c r="D907" s="82">
        <f t="shared" si="86"/>
        <v>1</v>
      </c>
      <c r="E907" s="152"/>
      <c r="F907" s="153"/>
      <c r="G907" s="90" t="s">
        <v>141</v>
      </c>
      <c r="H907" s="90" t="s">
        <v>22</v>
      </c>
      <c r="I907" s="91">
        <f t="shared" ca="1" si="89"/>
        <v>16.86215241686785</v>
      </c>
      <c r="J907" s="91"/>
      <c r="K907" s="90" t="s">
        <v>23</v>
      </c>
      <c r="L907" s="92">
        <v>1</v>
      </c>
      <c r="M907" s="138">
        <f t="shared" si="90"/>
        <v>43101</v>
      </c>
      <c r="N907" s="137"/>
      <c r="O907" s="90"/>
      <c r="P907" s="86" t="s">
        <v>113</v>
      </c>
      <c r="Q907" s="86"/>
      <c r="R907" s="93" t="str">
        <f t="shared" si="87"/>
        <v>2024 Validation</v>
      </c>
    </row>
    <row r="908" spans="1:18" x14ac:dyDescent="0.6">
      <c r="A908" s="82" t="str">
        <f t="shared" si="77"/>
        <v>2018Q1</v>
      </c>
      <c r="B908" s="82">
        <f t="shared" si="88"/>
        <v>1</v>
      </c>
      <c r="C908" s="82">
        <f t="shared" si="86"/>
        <v>2018</v>
      </c>
      <c r="D908" s="82">
        <f t="shared" si="86"/>
        <v>2</v>
      </c>
      <c r="E908" s="152"/>
      <c r="F908" s="153"/>
      <c r="G908" s="90" t="s">
        <v>141</v>
      </c>
      <c r="H908" s="90" t="s">
        <v>22</v>
      </c>
      <c r="I908" s="91">
        <f t="shared" ca="1" si="89"/>
        <v>17.2073320937454</v>
      </c>
      <c r="J908" s="91"/>
      <c r="K908" s="90" t="s">
        <v>23</v>
      </c>
      <c r="L908" s="92">
        <v>1</v>
      </c>
      <c r="M908" s="138">
        <f t="shared" si="90"/>
        <v>43132</v>
      </c>
      <c r="N908" s="137"/>
      <c r="O908" s="90"/>
      <c r="P908" s="86" t="s">
        <v>113</v>
      </c>
      <c r="Q908" s="86"/>
      <c r="R908" s="93" t="str">
        <f t="shared" si="87"/>
        <v>2024 Validation</v>
      </c>
    </row>
    <row r="909" spans="1:18" x14ac:dyDescent="0.6">
      <c r="A909" s="82" t="str">
        <f t="shared" si="77"/>
        <v>2018Q1</v>
      </c>
      <c r="B909" s="82">
        <f t="shared" si="88"/>
        <v>1</v>
      </c>
      <c r="C909" s="82">
        <f t="shared" si="86"/>
        <v>2018</v>
      </c>
      <c r="D909" s="82">
        <f t="shared" si="86"/>
        <v>3</v>
      </c>
      <c r="E909" s="152"/>
      <c r="F909" s="153"/>
      <c r="G909" s="90" t="s">
        <v>141</v>
      </c>
      <c r="H909" s="90" t="s">
        <v>22</v>
      </c>
      <c r="I909" s="91">
        <f t="shared" ca="1" si="89"/>
        <v>16.516971566376817</v>
      </c>
      <c r="J909" s="91"/>
      <c r="K909" s="90" t="s">
        <v>23</v>
      </c>
      <c r="L909" s="92">
        <v>1</v>
      </c>
      <c r="M909" s="138">
        <f t="shared" si="90"/>
        <v>43160</v>
      </c>
      <c r="N909" s="137"/>
      <c r="O909" s="90"/>
      <c r="P909" s="86" t="s">
        <v>113</v>
      </c>
      <c r="Q909" s="86"/>
      <c r="R909" s="93" t="str">
        <f t="shared" si="87"/>
        <v>2024 Validation</v>
      </c>
    </row>
    <row r="910" spans="1:18" x14ac:dyDescent="0.6">
      <c r="A910" s="82" t="str">
        <f t="shared" si="77"/>
        <v>2018Q2</v>
      </c>
      <c r="B910" s="82">
        <f t="shared" si="88"/>
        <v>2</v>
      </c>
      <c r="C910" s="82">
        <f t="shared" si="86"/>
        <v>2018</v>
      </c>
      <c r="D910" s="82">
        <f t="shared" si="86"/>
        <v>4</v>
      </c>
      <c r="E910" s="152"/>
      <c r="F910" s="153"/>
      <c r="G910" s="90" t="s">
        <v>141</v>
      </c>
      <c r="H910" s="90" t="s">
        <v>22</v>
      </c>
      <c r="I910" s="91">
        <f t="shared" ca="1" si="89"/>
        <v>9.6589809723867646</v>
      </c>
      <c r="J910" s="91"/>
      <c r="K910" s="90" t="s">
        <v>23</v>
      </c>
      <c r="L910" s="92">
        <v>1</v>
      </c>
      <c r="M910" s="138">
        <f t="shared" si="90"/>
        <v>43191</v>
      </c>
      <c r="N910" s="137"/>
      <c r="O910" s="90"/>
      <c r="P910" s="86" t="s">
        <v>113</v>
      </c>
      <c r="Q910" s="86"/>
      <c r="R910" s="93" t="str">
        <f t="shared" si="87"/>
        <v>2024 Validation</v>
      </c>
    </row>
    <row r="911" spans="1:18" x14ac:dyDescent="0.6">
      <c r="A911" s="82" t="str">
        <f t="shared" si="77"/>
        <v>2018Q2</v>
      </c>
      <c r="B911" s="82">
        <f t="shared" si="88"/>
        <v>2</v>
      </c>
      <c r="C911" s="82">
        <f t="shared" si="86"/>
        <v>2018</v>
      </c>
      <c r="D911" s="82">
        <f t="shared" si="86"/>
        <v>5</v>
      </c>
      <c r="E911" s="152"/>
      <c r="F911" s="153"/>
      <c r="G911" s="90" t="s">
        <v>141</v>
      </c>
      <c r="H911" s="90" t="s">
        <v>22</v>
      </c>
      <c r="I911" s="91">
        <f t="shared" ca="1" si="89"/>
        <v>8.9410053197553481</v>
      </c>
      <c r="J911" s="91"/>
      <c r="K911" s="90" t="s">
        <v>23</v>
      </c>
      <c r="L911" s="92">
        <v>1</v>
      </c>
      <c r="M911" s="138">
        <f t="shared" si="90"/>
        <v>43221</v>
      </c>
      <c r="N911" s="137"/>
      <c r="O911" s="90"/>
      <c r="P911" s="86" t="s">
        <v>113</v>
      </c>
      <c r="Q911" s="86"/>
      <c r="R911" s="93" t="str">
        <f t="shared" si="87"/>
        <v>2024 Validation</v>
      </c>
    </row>
    <row r="912" spans="1:18" x14ac:dyDescent="0.6">
      <c r="A912" s="82" t="str">
        <f t="shared" si="77"/>
        <v>2018Q2</v>
      </c>
      <c r="B912" s="82">
        <f t="shared" si="88"/>
        <v>2</v>
      </c>
      <c r="C912" s="82">
        <f t="shared" si="86"/>
        <v>2018</v>
      </c>
      <c r="D912" s="82">
        <f t="shared" si="86"/>
        <v>6</v>
      </c>
      <c r="E912" s="152"/>
      <c r="F912" s="153"/>
      <c r="G912" s="90" t="s">
        <v>141</v>
      </c>
      <c r="H912" s="90" t="s">
        <v>22</v>
      </c>
      <c r="I912" s="91">
        <f t="shared" ca="1" si="89"/>
        <v>8.9410053197553481</v>
      </c>
      <c r="J912" s="91"/>
      <c r="K912" s="90" t="s">
        <v>23</v>
      </c>
      <c r="L912" s="92">
        <v>1</v>
      </c>
      <c r="M912" s="138">
        <f t="shared" si="90"/>
        <v>43252</v>
      </c>
      <c r="N912" s="137"/>
      <c r="O912" s="90"/>
      <c r="P912" s="86" t="s">
        <v>113</v>
      </c>
      <c r="Q912" s="86"/>
      <c r="R912" s="93" t="str">
        <f t="shared" si="87"/>
        <v>2024 Validation</v>
      </c>
    </row>
    <row r="913" spans="1:18" x14ac:dyDescent="0.6">
      <c r="A913" s="82" t="str">
        <f t="shared" si="77"/>
        <v>2018Q3</v>
      </c>
      <c r="B913" s="82">
        <f t="shared" si="88"/>
        <v>3</v>
      </c>
      <c r="C913" s="82">
        <f t="shared" si="86"/>
        <v>2018</v>
      </c>
      <c r="D913" s="82">
        <f t="shared" si="86"/>
        <v>7</v>
      </c>
      <c r="E913" s="152"/>
      <c r="F913" s="153"/>
      <c r="G913" s="90" t="s">
        <v>141</v>
      </c>
      <c r="H913" s="90" t="s">
        <v>22</v>
      </c>
      <c r="I913" s="91">
        <f t="shared" ca="1" si="89"/>
        <v>8.6621322519141319</v>
      </c>
      <c r="J913" s="91"/>
      <c r="K913" s="90" t="s">
        <v>23</v>
      </c>
      <c r="L913" s="92">
        <v>1</v>
      </c>
      <c r="M913" s="138">
        <f t="shared" si="90"/>
        <v>43282</v>
      </c>
      <c r="N913" s="137"/>
      <c r="O913" s="90"/>
      <c r="P913" s="86" t="s">
        <v>113</v>
      </c>
      <c r="Q913" s="86"/>
      <c r="R913" s="93" t="str">
        <f t="shared" si="87"/>
        <v>2024 Validation</v>
      </c>
    </row>
    <row r="914" spans="1:18" x14ac:dyDescent="0.6">
      <c r="A914" s="82" t="str">
        <f t="shared" si="77"/>
        <v>2018Q3</v>
      </c>
      <c r="B914" s="82">
        <f t="shared" si="88"/>
        <v>3</v>
      </c>
      <c r="C914" s="82">
        <f t="shared" si="86"/>
        <v>2018</v>
      </c>
      <c r="D914" s="82">
        <f t="shared" si="86"/>
        <v>8</v>
      </c>
      <c r="E914" s="152"/>
      <c r="F914" s="153"/>
      <c r="G914" s="90" t="s">
        <v>141</v>
      </c>
      <c r="H914" s="90" t="s">
        <v>22</v>
      </c>
      <c r="I914" s="91">
        <f t="shared" ca="1" si="89"/>
        <v>8.6621322519141319</v>
      </c>
      <c r="J914" s="91"/>
      <c r="K914" s="90" t="s">
        <v>23</v>
      </c>
      <c r="L914" s="92">
        <v>1</v>
      </c>
      <c r="M914" s="138">
        <f t="shared" si="90"/>
        <v>43313</v>
      </c>
      <c r="N914" s="137"/>
      <c r="O914" s="90"/>
      <c r="P914" s="86" t="s">
        <v>113</v>
      </c>
      <c r="Q914" s="86"/>
      <c r="R914" s="93" t="str">
        <f t="shared" si="87"/>
        <v>2024 Validation</v>
      </c>
    </row>
    <row r="915" spans="1:18" x14ac:dyDescent="0.6">
      <c r="A915" s="82" t="str">
        <f t="shared" si="77"/>
        <v>2018Q3</v>
      </c>
      <c r="B915" s="82">
        <f t="shared" si="88"/>
        <v>3</v>
      </c>
      <c r="C915" s="82">
        <f t="shared" ref="C915:D934" si="91">C711</f>
        <v>2018</v>
      </c>
      <c r="D915" s="82">
        <f t="shared" si="91"/>
        <v>9</v>
      </c>
      <c r="E915" s="152"/>
      <c r="F915" s="153"/>
      <c r="G915" s="90" t="s">
        <v>141</v>
      </c>
      <c r="H915" s="90" t="s">
        <v>22</v>
      </c>
      <c r="I915" s="91">
        <f t="shared" ca="1" si="89"/>
        <v>8.6621322519141319</v>
      </c>
      <c r="J915" s="91"/>
      <c r="K915" s="90" t="s">
        <v>23</v>
      </c>
      <c r="L915" s="92">
        <v>1</v>
      </c>
      <c r="M915" s="138">
        <f t="shared" si="90"/>
        <v>43344</v>
      </c>
      <c r="N915" s="137"/>
      <c r="O915" s="90"/>
      <c r="P915" s="86" t="s">
        <v>113</v>
      </c>
      <c r="Q915" s="86"/>
      <c r="R915" s="93" t="str">
        <f t="shared" si="87"/>
        <v>2024 Validation</v>
      </c>
    </row>
    <row r="916" spans="1:18" x14ac:dyDescent="0.6">
      <c r="A916" s="82" t="str">
        <f t="shared" si="77"/>
        <v>2018Q4</v>
      </c>
      <c r="B916" s="82">
        <f t="shared" si="88"/>
        <v>4</v>
      </c>
      <c r="C916" s="82">
        <f t="shared" si="91"/>
        <v>2018</v>
      </c>
      <c r="D916" s="82">
        <f t="shared" si="91"/>
        <v>10</v>
      </c>
      <c r="E916" s="152"/>
      <c r="F916" s="153"/>
      <c r="G916" s="90" t="s">
        <v>141</v>
      </c>
      <c r="H916" s="90" t="s">
        <v>22</v>
      </c>
      <c r="I916" s="91">
        <f t="shared" ca="1" si="89"/>
        <v>10.328853782526711</v>
      </c>
      <c r="J916" s="91"/>
      <c r="K916" s="90" t="s">
        <v>23</v>
      </c>
      <c r="L916" s="92">
        <v>1</v>
      </c>
      <c r="M916" s="138">
        <f t="shared" si="90"/>
        <v>43374</v>
      </c>
      <c r="N916" s="137"/>
      <c r="O916" s="90"/>
      <c r="P916" s="86" t="s">
        <v>113</v>
      </c>
      <c r="Q916" s="86"/>
      <c r="R916" s="93" t="str">
        <f t="shared" si="87"/>
        <v>2024 Validation</v>
      </c>
    </row>
    <row r="917" spans="1:18" x14ac:dyDescent="0.6">
      <c r="A917" s="82" t="str">
        <f t="shared" si="77"/>
        <v>2018Q4</v>
      </c>
      <c r="B917" s="82">
        <f t="shared" si="88"/>
        <v>4</v>
      </c>
      <c r="C917" s="82">
        <f t="shared" si="91"/>
        <v>2018</v>
      </c>
      <c r="D917" s="82">
        <f t="shared" si="91"/>
        <v>11</v>
      </c>
      <c r="E917" s="152"/>
      <c r="F917" s="153"/>
      <c r="G917" s="90" t="s">
        <v>141</v>
      </c>
      <c r="H917" s="90" t="s">
        <v>22</v>
      </c>
      <c r="I917" s="91">
        <f t="shared" ca="1" si="89"/>
        <v>10.328853782526711</v>
      </c>
      <c r="J917" s="91"/>
      <c r="K917" s="90" t="s">
        <v>23</v>
      </c>
      <c r="L917" s="92">
        <v>1</v>
      </c>
      <c r="M917" s="138">
        <f t="shared" si="90"/>
        <v>43405</v>
      </c>
      <c r="N917" s="137"/>
      <c r="O917" s="90"/>
      <c r="P917" s="86" t="s">
        <v>113</v>
      </c>
      <c r="Q917" s="86"/>
      <c r="R917" s="93" t="str">
        <f t="shared" si="87"/>
        <v>2024 Validation</v>
      </c>
    </row>
    <row r="918" spans="1:18" x14ac:dyDescent="0.6">
      <c r="A918" s="82" t="str">
        <f t="shared" si="77"/>
        <v>2018Q4</v>
      </c>
      <c r="B918" s="82">
        <f t="shared" si="88"/>
        <v>4</v>
      </c>
      <c r="C918" s="82">
        <f t="shared" si="91"/>
        <v>2018</v>
      </c>
      <c r="D918" s="82">
        <f t="shared" si="91"/>
        <v>12</v>
      </c>
      <c r="E918" s="152"/>
      <c r="F918" s="153"/>
      <c r="G918" s="90" t="s">
        <v>141</v>
      </c>
      <c r="H918" s="90" t="s">
        <v>22</v>
      </c>
      <c r="I918" s="91">
        <f t="shared" ca="1" si="89"/>
        <v>10.896894711996961</v>
      </c>
      <c r="J918" s="91"/>
      <c r="K918" s="90" t="s">
        <v>23</v>
      </c>
      <c r="L918" s="92">
        <v>1</v>
      </c>
      <c r="M918" s="138">
        <f t="shared" si="90"/>
        <v>43435</v>
      </c>
      <c r="N918" s="137"/>
      <c r="O918" s="90"/>
      <c r="P918" s="86" t="s">
        <v>113</v>
      </c>
      <c r="Q918" s="86"/>
      <c r="R918" s="93" t="str">
        <f t="shared" si="87"/>
        <v>2024 Validation</v>
      </c>
    </row>
    <row r="919" spans="1:18" x14ac:dyDescent="0.6">
      <c r="A919" s="82" t="str">
        <f t="shared" si="77"/>
        <v>2019Q1</v>
      </c>
      <c r="B919" s="82">
        <f t="shared" si="88"/>
        <v>1</v>
      </c>
      <c r="C919" s="82">
        <f t="shared" si="91"/>
        <v>2019</v>
      </c>
      <c r="D919" s="82">
        <f t="shared" si="91"/>
        <v>1</v>
      </c>
      <c r="E919" s="152"/>
      <c r="F919" s="153"/>
      <c r="G919" s="90" t="s">
        <v>141</v>
      </c>
      <c r="H919" s="90" t="s">
        <v>22</v>
      </c>
      <c r="I919" s="91">
        <f t="shared" ca="1" si="89"/>
        <v>16.718052528538585</v>
      </c>
      <c r="J919" s="91"/>
      <c r="K919" s="90" t="s">
        <v>23</v>
      </c>
      <c r="L919" s="92">
        <v>1</v>
      </c>
      <c r="M919" s="138">
        <f t="shared" si="90"/>
        <v>43466</v>
      </c>
      <c r="N919" s="137"/>
      <c r="O919" s="90"/>
      <c r="P919" s="86" t="s">
        <v>113</v>
      </c>
      <c r="Q919" s="86"/>
      <c r="R919" s="93" t="str">
        <f t="shared" si="87"/>
        <v>2024 Validation</v>
      </c>
    </row>
    <row r="920" spans="1:18" x14ac:dyDescent="0.6">
      <c r="A920" s="82" t="str">
        <f t="shared" si="77"/>
        <v>2019Q1</v>
      </c>
      <c r="B920" s="82">
        <f t="shared" si="88"/>
        <v>1</v>
      </c>
      <c r="C920" s="82">
        <f t="shared" si="91"/>
        <v>2019</v>
      </c>
      <c r="D920" s="82">
        <f t="shared" si="91"/>
        <v>2</v>
      </c>
      <c r="E920" s="152"/>
      <c r="F920" s="153"/>
      <c r="G920" s="90" t="s">
        <v>141</v>
      </c>
      <c r="H920" s="90" t="s">
        <v>22</v>
      </c>
      <c r="I920" s="91">
        <f t="shared" ca="1" si="89"/>
        <v>17.042646557077212</v>
      </c>
      <c r="J920" s="91"/>
      <c r="K920" s="90" t="s">
        <v>23</v>
      </c>
      <c r="L920" s="92">
        <v>1</v>
      </c>
      <c r="M920" s="138">
        <f t="shared" si="90"/>
        <v>43497</v>
      </c>
      <c r="N920" s="137"/>
      <c r="O920" s="90"/>
      <c r="P920" s="86" t="s">
        <v>113</v>
      </c>
      <c r="Q920" s="86"/>
      <c r="R920" s="93" t="str">
        <f t="shared" si="87"/>
        <v>2024 Validation</v>
      </c>
    </row>
    <row r="921" spans="1:18" x14ac:dyDescent="0.6">
      <c r="A921" s="82" t="str">
        <f t="shared" si="77"/>
        <v>2019Q1</v>
      </c>
      <c r="B921" s="82">
        <f t="shared" si="88"/>
        <v>1</v>
      </c>
      <c r="C921" s="82">
        <f t="shared" si="91"/>
        <v>2019</v>
      </c>
      <c r="D921" s="82">
        <f t="shared" si="91"/>
        <v>3</v>
      </c>
      <c r="E921" s="152"/>
      <c r="F921" s="153"/>
      <c r="G921" s="90" t="s">
        <v>141</v>
      </c>
      <c r="H921" s="90" t="s">
        <v>22</v>
      </c>
      <c r="I921" s="91">
        <f t="shared" ca="1" si="89"/>
        <v>16.393457396377833</v>
      </c>
      <c r="J921" s="91"/>
      <c r="K921" s="90" t="s">
        <v>23</v>
      </c>
      <c r="L921" s="92">
        <v>1</v>
      </c>
      <c r="M921" s="138">
        <f t="shared" si="90"/>
        <v>43525</v>
      </c>
      <c r="N921" s="137"/>
      <c r="O921" s="90"/>
      <c r="P921" s="86" t="s">
        <v>113</v>
      </c>
      <c r="Q921" s="86"/>
      <c r="R921" s="93" t="str">
        <f t="shared" si="87"/>
        <v>2024 Validation</v>
      </c>
    </row>
    <row r="922" spans="1:18" x14ac:dyDescent="0.6">
      <c r="A922" s="82" t="str">
        <f t="shared" si="77"/>
        <v>2019Q2</v>
      </c>
      <c r="B922" s="82">
        <f t="shared" si="88"/>
        <v>2</v>
      </c>
      <c r="C922" s="82">
        <f t="shared" si="91"/>
        <v>2019</v>
      </c>
      <c r="D922" s="82">
        <f t="shared" si="91"/>
        <v>4</v>
      </c>
      <c r="E922" s="152"/>
      <c r="F922" s="153"/>
      <c r="G922" s="90" t="s">
        <v>141</v>
      </c>
      <c r="H922" s="90" t="s">
        <v>22</v>
      </c>
      <c r="I922" s="91">
        <f t="shared" ca="1" si="89"/>
        <v>9.6126631411393078</v>
      </c>
      <c r="J922" s="91"/>
      <c r="K922" s="90" t="s">
        <v>23</v>
      </c>
      <c r="L922" s="92">
        <v>1</v>
      </c>
      <c r="M922" s="138">
        <f t="shared" si="90"/>
        <v>43556</v>
      </c>
      <c r="N922" s="137"/>
      <c r="O922" s="90"/>
      <c r="P922" s="86" t="s">
        <v>113</v>
      </c>
      <c r="Q922" s="86"/>
      <c r="R922" s="93" t="str">
        <f t="shared" si="87"/>
        <v>2024 Validation</v>
      </c>
    </row>
    <row r="923" spans="1:18" x14ac:dyDescent="0.6">
      <c r="A923" s="82" t="str">
        <f t="shared" si="77"/>
        <v>2019Q2</v>
      </c>
      <c r="B923" s="82">
        <f t="shared" si="88"/>
        <v>2</v>
      </c>
      <c r="C923" s="82">
        <f t="shared" si="91"/>
        <v>2019</v>
      </c>
      <c r="D923" s="82">
        <f t="shared" si="91"/>
        <v>5</v>
      </c>
      <c r="E923" s="152"/>
      <c r="F923" s="153"/>
      <c r="G923" s="90" t="s">
        <v>141</v>
      </c>
      <c r="H923" s="90" t="s">
        <v>22</v>
      </c>
      <c r="I923" s="91">
        <f t="shared" ca="1" si="89"/>
        <v>8.9375057518386818</v>
      </c>
      <c r="J923" s="91"/>
      <c r="K923" s="90" t="s">
        <v>23</v>
      </c>
      <c r="L923" s="92">
        <v>1</v>
      </c>
      <c r="M923" s="138">
        <f t="shared" si="90"/>
        <v>43586</v>
      </c>
      <c r="N923" s="137"/>
      <c r="O923" s="90"/>
      <c r="P923" s="86" t="s">
        <v>113</v>
      </c>
      <c r="Q923" s="86"/>
      <c r="R923" s="93" t="str">
        <f t="shared" si="87"/>
        <v>2024 Validation</v>
      </c>
    </row>
    <row r="924" spans="1:18" x14ac:dyDescent="0.6">
      <c r="A924" s="82" t="str">
        <f t="shared" si="77"/>
        <v>2019Q2</v>
      </c>
      <c r="B924" s="82">
        <f t="shared" si="88"/>
        <v>2</v>
      </c>
      <c r="C924" s="82">
        <f t="shared" si="91"/>
        <v>2019</v>
      </c>
      <c r="D924" s="82">
        <f t="shared" si="91"/>
        <v>6</v>
      </c>
      <c r="E924" s="152"/>
      <c r="F924" s="153"/>
      <c r="G924" s="90" t="s">
        <v>141</v>
      </c>
      <c r="H924" s="90" t="s">
        <v>22</v>
      </c>
      <c r="I924" s="91">
        <f t="shared" ca="1" si="89"/>
        <v>8.9375057518386818</v>
      </c>
      <c r="J924" s="91"/>
      <c r="K924" s="90" t="s">
        <v>23</v>
      </c>
      <c r="L924" s="92">
        <v>1</v>
      </c>
      <c r="M924" s="138">
        <f t="shared" si="90"/>
        <v>43617</v>
      </c>
      <c r="N924" s="137"/>
      <c r="O924" s="90"/>
      <c r="P924" s="86" t="s">
        <v>113</v>
      </c>
      <c r="Q924" s="86"/>
      <c r="R924" s="93" t="str">
        <f t="shared" si="87"/>
        <v>2024 Validation</v>
      </c>
    </row>
    <row r="925" spans="1:18" x14ac:dyDescent="0.6">
      <c r="A925" s="82" t="str">
        <f t="shared" si="77"/>
        <v>2019Q3</v>
      </c>
      <c r="B925" s="82">
        <f t="shared" si="88"/>
        <v>3</v>
      </c>
      <c r="C925" s="82">
        <f t="shared" si="91"/>
        <v>2019</v>
      </c>
      <c r="D925" s="82">
        <f t="shared" si="91"/>
        <v>7</v>
      </c>
      <c r="E925" s="152"/>
      <c r="F925" s="153"/>
      <c r="G925" s="90" t="s">
        <v>141</v>
      </c>
      <c r="H925" s="90" t="s">
        <v>22</v>
      </c>
      <c r="I925" s="91">
        <f t="shared" ca="1" si="89"/>
        <v>8.6586326839974657</v>
      </c>
      <c r="J925" s="91"/>
      <c r="K925" s="90" t="s">
        <v>23</v>
      </c>
      <c r="L925" s="92">
        <v>1</v>
      </c>
      <c r="M925" s="138">
        <f t="shared" si="90"/>
        <v>43647</v>
      </c>
      <c r="N925" s="137"/>
      <c r="O925" s="90"/>
      <c r="P925" s="86" t="s">
        <v>113</v>
      </c>
      <c r="Q925" s="86"/>
      <c r="R925" s="93" t="str">
        <f t="shared" si="87"/>
        <v>2024 Validation</v>
      </c>
    </row>
    <row r="926" spans="1:18" x14ac:dyDescent="0.6">
      <c r="A926" s="82" t="str">
        <f t="shared" si="77"/>
        <v>2019Q3</v>
      </c>
      <c r="B926" s="82">
        <f t="shared" si="88"/>
        <v>3</v>
      </c>
      <c r="C926" s="82">
        <f t="shared" si="91"/>
        <v>2019</v>
      </c>
      <c r="D926" s="82">
        <f t="shared" si="91"/>
        <v>8</v>
      </c>
      <c r="E926" s="152"/>
      <c r="F926" s="153"/>
      <c r="G926" s="90" t="s">
        <v>141</v>
      </c>
      <c r="H926" s="90" t="s">
        <v>22</v>
      </c>
      <c r="I926" s="91">
        <f t="shared" ca="1" si="89"/>
        <v>8.6586326839974657</v>
      </c>
      <c r="J926" s="91"/>
      <c r="K926" s="90" t="s">
        <v>23</v>
      </c>
      <c r="L926" s="92">
        <v>1</v>
      </c>
      <c r="M926" s="138">
        <f t="shared" si="90"/>
        <v>43678</v>
      </c>
      <c r="N926" s="137"/>
      <c r="O926" s="90"/>
      <c r="P926" s="86" t="s">
        <v>113</v>
      </c>
      <c r="Q926" s="86"/>
      <c r="R926" s="93" t="str">
        <f t="shared" si="87"/>
        <v>2024 Validation</v>
      </c>
    </row>
    <row r="927" spans="1:18" x14ac:dyDescent="0.6">
      <c r="A927" s="82" t="str">
        <f t="shared" si="77"/>
        <v>2019Q3</v>
      </c>
      <c r="B927" s="82">
        <f t="shared" si="88"/>
        <v>3</v>
      </c>
      <c r="C927" s="82">
        <f t="shared" si="91"/>
        <v>2019</v>
      </c>
      <c r="D927" s="82">
        <f t="shared" si="91"/>
        <v>9</v>
      </c>
      <c r="E927" s="152"/>
      <c r="F927" s="153"/>
      <c r="G927" s="90" t="s">
        <v>141</v>
      </c>
      <c r="H927" s="90" t="s">
        <v>22</v>
      </c>
      <c r="I927" s="91">
        <f t="shared" ca="1" si="89"/>
        <v>8.6586326839974657</v>
      </c>
      <c r="J927" s="91"/>
      <c r="K927" s="90" t="s">
        <v>23</v>
      </c>
      <c r="L927" s="92">
        <v>1</v>
      </c>
      <c r="M927" s="138">
        <f t="shared" si="90"/>
        <v>43709</v>
      </c>
      <c r="N927" s="137"/>
      <c r="O927" s="90"/>
      <c r="P927" s="86" t="s">
        <v>113</v>
      </c>
      <c r="Q927" s="86"/>
      <c r="R927" s="93" t="str">
        <f t="shared" si="87"/>
        <v>2024 Validation</v>
      </c>
    </row>
    <row r="928" spans="1:18" x14ac:dyDescent="0.6">
      <c r="A928" s="82" t="str">
        <f t="shared" si="77"/>
        <v>2019Q4</v>
      </c>
      <c r="B928" s="82">
        <f t="shared" si="88"/>
        <v>4</v>
      </c>
      <c r="C928" s="82">
        <f t="shared" si="91"/>
        <v>2019</v>
      </c>
      <c r="D928" s="82">
        <f t="shared" si="91"/>
        <v>10</v>
      </c>
      <c r="E928" s="152"/>
      <c r="F928" s="153"/>
      <c r="G928" s="90" t="s">
        <v>141</v>
      </c>
      <c r="H928" s="90" t="s">
        <v>22</v>
      </c>
      <c r="I928" s="91">
        <f t="shared" ca="1" si="89"/>
        <v>10.258598246976087</v>
      </c>
      <c r="J928" s="91"/>
      <c r="K928" s="90" t="s">
        <v>23</v>
      </c>
      <c r="L928" s="92">
        <v>1</v>
      </c>
      <c r="M928" s="138">
        <f t="shared" si="90"/>
        <v>43739</v>
      </c>
      <c r="N928" s="137"/>
      <c r="O928" s="90"/>
      <c r="P928" s="86" t="s">
        <v>113</v>
      </c>
      <c r="Q928" s="86"/>
      <c r="R928" s="93" t="str">
        <f t="shared" si="87"/>
        <v>2024 Validation</v>
      </c>
    </row>
    <row r="929" spans="1:18" x14ac:dyDescent="0.6">
      <c r="A929" s="82" t="str">
        <f t="shared" si="77"/>
        <v>2019Q4</v>
      </c>
      <c r="B929" s="82">
        <f t="shared" si="88"/>
        <v>4</v>
      </c>
      <c r="C929" s="82">
        <f t="shared" si="91"/>
        <v>2019</v>
      </c>
      <c r="D929" s="82">
        <f t="shared" si="91"/>
        <v>11</v>
      </c>
      <c r="E929" s="152"/>
      <c r="F929" s="153"/>
      <c r="G929" s="90" t="s">
        <v>141</v>
      </c>
      <c r="H929" s="90" t="s">
        <v>22</v>
      </c>
      <c r="I929" s="91">
        <f t="shared" ca="1" si="89"/>
        <v>10.258598246976087</v>
      </c>
      <c r="J929" s="91"/>
      <c r="K929" s="90" t="s">
        <v>23</v>
      </c>
      <c r="L929" s="92">
        <v>1</v>
      </c>
      <c r="M929" s="138">
        <f t="shared" si="90"/>
        <v>43770</v>
      </c>
      <c r="N929" s="137"/>
      <c r="O929" s="90"/>
      <c r="P929" s="86" t="s">
        <v>113</v>
      </c>
      <c r="Q929" s="86"/>
      <c r="R929" s="93" t="str">
        <f t="shared" si="87"/>
        <v>2024 Validation</v>
      </c>
    </row>
    <row r="930" spans="1:18" x14ac:dyDescent="0.6">
      <c r="A930" s="82" t="str">
        <f t="shared" si="77"/>
        <v>2019Q4</v>
      </c>
      <c r="B930" s="82">
        <f t="shared" si="88"/>
        <v>4</v>
      </c>
      <c r="C930" s="82">
        <f t="shared" si="91"/>
        <v>2019</v>
      </c>
      <c r="D930" s="82">
        <f t="shared" si="91"/>
        <v>12</v>
      </c>
      <c r="E930" s="152"/>
      <c r="F930" s="153"/>
      <c r="G930" s="90" t="s">
        <v>141</v>
      </c>
      <c r="H930" s="90" t="s">
        <v>22</v>
      </c>
      <c r="I930" s="91">
        <f t="shared" ca="1" si="89"/>
        <v>10.774288059476087</v>
      </c>
      <c r="J930" s="91"/>
      <c r="K930" s="90" t="s">
        <v>23</v>
      </c>
      <c r="L930" s="92">
        <v>1</v>
      </c>
      <c r="M930" s="138">
        <f t="shared" si="90"/>
        <v>43800</v>
      </c>
      <c r="N930" s="137"/>
      <c r="O930" s="90"/>
      <c r="P930" s="86" t="s">
        <v>113</v>
      </c>
      <c r="Q930" s="86"/>
      <c r="R930" s="93" t="str">
        <f t="shared" si="87"/>
        <v>2024 Validation</v>
      </c>
    </row>
    <row r="931" spans="1:18" x14ac:dyDescent="0.6">
      <c r="A931" s="82" t="str">
        <f t="shared" si="77"/>
        <v>2020Q1</v>
      </c>
      <c r="B931" s="82">
        <f t="shared" si="88"/>
        <v>1</v>
      </c>
      <c r="C931" s="82">
        <f t="shared" si="91"/>
        <v>2020</v>
      </c>
      <c r="D931" s="82">
        <f t="shared" si="91"/>
        <v>1</v>
      </c>
      <c r="E931" s="152"/>
      <c r="F931" s="153"/>
      <c r="G931" s="90" t="s">
        <v>141</v>
      </c>
      <c r="H931" s="90" t="s">
        <v>22</v>
      </c>
      <c r="I931" s="91">
        <f t="shared" ca="1" si="89"/>
        <v>16.498334264407585</v>
      </c>
      <c r="J931" s="91"/>
      <c r="K931" s="90" t="s">
        <v>23</v>
      </c>
      <c r="L931" s="92">
        <v>1</v>
      </c>
      <c r="M931" s="138">
        <f t="shared" si="90"/>
        <v>43831</v>
      </c>
      <c r="N931" s="137"/>
      <c r="O931" s="90"/>
      <c r="P931" s="86" t="s">
        <v>113</v>
      </c>
      <c r="Q931" s="86"/>
      <c r="R931" s="93" t="str">
        <f t="shared" si="87"/>
        <v>2024 Validation</v>
      </c>
    </row>
    <row r="932" spans="1:18" x14ac:dyDescent="0.6">
      <c r="A932" s="82" t="str">
        <f t="shared" si="77"/>
        <v>2020Q1</v>
      </c>
      <c r="B932" s="82">
        <f t="shared" si="88"/>
        <v>1</v>
      </c>
      <c r="C932" s="82">
        <f t="shared" si="91"/>
        <v>2020</v>
      </c>
      <c r="D932" s="82">
        <f t="shared" si="91"/>
        <v>2</v>
      </c>
      <c r="E932" s="152"/>
      <c r="F932" s="153"/>
      <c r="G932" s="90" t="s">
        <v>141</v>
      </c>
      <c r="H932" s="90" t="s">
        <v>22</v>
      </c>
      <c r="I932" s="91">
        <f t="shared" ca="1" si="89"/>
        <v>16.797434355657586</v>
      </c>
      <c r="J932" s="91"/>
      <c r="K932" s="90" t="s">
        <v>23</v>
      </c>
      <c r="L932" s="92">
        <v>1</v>
      </c>
      <c r="M932" s="138">
        <f t="shared" si="90"/>
        <v>43862</v>
      </c>
      <c r="N932" s="137"/>
      <c r="O932" s="90"/>
      <c r="P932" s="86" t="s">
        <v>113</v>
      </c>
      <c r="Q932" s="86"/>
      <c r="R932" s="93" t="str">
        <f t="shared" si="87"/>
        <v>2024 Validation</v>
      </c>
    </row>
    <row r="933" spans="1:18" x14ac:dyDescent="0.6">
      <c r="A933" s="82" t="str">
        <f t="shared" si="77"/>
        <v>2020Q1</v>
      </c>
      <c r="B933" s="82">
        <f t="shared" si="88"/>
        <v>1</v>
      </c>
      <c r="C933" s="82">
        <f t="shared" si="91"/>
        <v>2020</v>
      </c>
      <c r="D933" s="82">
        <f t="shared" si="91"/>
        <v>3</v>
      </c>
      <c r="E933" s="152"/>
      <c r="F933" s="153"/>
      <c r="G933" s="90" t="s">
        <v>141</v>
      </c>
      <c r="H933" s="90" t="s">
        <v>22</v>
      </c>
      <c r="I933" s="91">
        <f t="shared" ca="1" si="89"/>
        <v>16.209547969407588</v>
      </c>
      <c r="J933" s="91"/>
      <c r="K933" s="90" t="s">
        <v>23</v>
      </c>
      <c r="L933" s="92">
        <v>1</v>
      </c>
      <c r="M933" s="138">
        <f t="shared" si="90"/>
        <v>43891</v>
      </c>
      <c r="N933" s="137"/>
      <c r="O933" s="90"/>
      <c r="P933" s="86" t="s">
        <v>113</v>
      </c>
      <c r="Q933" s="86"/>
      <c r="R933" s="93" t="str">
        <f t="shared" si="87"/>
        <v>2024 Validation</v>
      </c>
    </row>
    <row r="934" spans="1:18" x14ac:dyDescent="0.6">
      <c r="A934" s="82" t="str">
        <f t="shared" si="77"/>
        <v>2020Q2</v>
      </c>
      <c r="B934" s="82">
        <f t="shared" si="88"/>
        <v>2</v>
      </c>
      <c r="C934" s="82">
        <f t="shared" si="91"/>
        <v>2020</v>
      </c>
      <c r="D934" s="82">
        <f t="shared" si="91"/>
        <v>4</v>
      </c>
      <c r="E934" s="152"/>
      <c r="F934" s="153"/>
      <c r="G934" s="90" t="s">
        <v>141</v>
      </c>
      <c r="H934" s="90" t="s">
        <v>22</v>
      </c>
      <c r="I934" s="91">
        <f t="shared" ca="1" si="89"/>
        <v>9.5424076055886822</v>
      </c>
      <c r="J934" s="91"/>
      <c r="K934" s="90" t="s">
        <v>23</v>
      </c>
      <c r="L934" s="92">
        <v>1</v>
      </c>
      <c r="M934" s="138">
        <f t="shared" si="90"/>
        <v>43922</v>
      </c>
      <c r="N934" s="137"/>
      <c r="O934" s="90"/>
      <c r="P934" s="86" t="s">
        <v>113</v>
      </c>
      <c r="Q934" s="86"/>
      <c r="R934" s="93" t="str">
        <f t="shared" si="87"/>
        <v>2024 Validation</v>
      </c>
    </row>
    <row r="935" spans="1:18" x14ac:dyDescent="0.6">
      <c r="A935" s="82" t="str">
        <f t="shared" si="77"/>
        <v>2020Q2</v>
      </c>
      <c r="B935" s="82">
        <f t="shared" si="88"/>
        <v>2</v>
      </c>
      <c r="C935" s="82">
        <f t="shared" ref="C935:D954" si="92">C731</f>
        <v>2020</v>
      </c>
      <c r="D935" s="82">
        <f t="shared" si="92"/>
        <v>5</v>
      </c>
      <c r="E935" s="152"/>
      <c r="F935" s="153"/>
      <c r="G935" s="90" t="s">
        <v>141</v>
      </c>
      <c r="H935" s="90" t="s">
        <v>22</v>
      </c>
      <c r="I935" s="91">
        <f t="shared" ca="1" si="89"/>
        <v>8.9338936268386817</v>
      </c>
      <c r="J935" s="91"/>
      <c r="K935" s="90" t="s">
        <v>23</v>
      </c>
      <c r="L935" s="92">
        <v>1</v>
      </c>
      <c r="M935" s="138">
        <f t="shared" si="90"/>
        <v>43952</v>
      </c>
      <c r="N935" s="137"/>
      <c r="O935" s="90"/>
      <c r="P935" s="86" t="s">
        <v>113</v>
      </c>
      <c r="Q935" s="86"/>
      <c r="R935" s="93" t="str">
        <f t="shared" si="87"/>
        <v>2024 Validation</v>
      </c>
    </row>
    <row r="936" spans="1:18" x14ac:dyDescent="0.6">
      <c r="A936" s="82" t="str">
        <f t="shared" si="77"/>
        <v>2020Q2</v>
      </c>
      <c r="B936" s="82">
        <f t="shared" si="88"/>
        <v>2</v>
      </c>
      <c r="C936" s="82">
        <f t="shared" si="92"/>
        <v>2020</v>
      </c>
      <c r="D936" s="82">
        <f t="shared" si="92"/>
        <v>6</v>
      </c>
      <c r="E936" s="152"/>
      <c r="F936" s="153"/>
      <c r="G936" s="90" t="s">
        <v>141</v>
      </c>
      <c r="H936" s="90" t="s">
        <v>22</v>
      </c>
      <c r="I936" s="91">
        <f t="shared" ca="1" si="89"/>
        <v>8.9338936268386817</v>
      </c>
      <c r="J936" s="91"/>
      <c r="K936" s="90" t="s">
        <v>23</v>
      </c>
      <c r="L936" s="92">
        <v>1</v>
      </c>
      <c r="M936" s="138">
        <f t="shared" si="90"/>
        <v>43983</v>
      </c>
      <c r="N936" s="137"/>
      <c r="O936" s="90"/>
      <c r="P936" s="86" t="s">
        <v>113</v>
      </c>
      <c r="Q936" s="86"/>
      <c r="R936" s="93" t="str">
        <f t="shared" si="87"/>
        <v>2024 Validation</v>
      </c>
    </row>
    <row r="937" spans="1:18" x14ac:dyDescent="0.6">
      <c r="A937" s="82" t="str">
        <f t="shared" si="77"/>
        <v>2020Q3</v>
      </c>
      <c r="B937" s="82">
        <f t="shared" si="88"/>
        <v>3</v>
      </c>
      <c r="C937" s="82">
        <f t="shared" si="92"/>
        <v>2020</v>
      </c>
      <c r="D937" s="82">
        <f t="shared" si="92"/>
        <v>7</v>
      </c>
      <c r="E937" s="152"/>
      <c r="F937" s="153"/>
      <c r="G937" s="90" t="s">
        <v>141</v>
      </c>
      <c r="H937" s="90" t="s">
        <v>22</v>
      </c>
      <c r="I937" s="91">
        <f t="shared" ca="1" si="89"/>
        <v>8.6550205589974656</v>
      </c>
      <c r="J937" s="91"/>
      <c r="K937" s="90" t="s">
        <v>23</v>
      </c>
      <c r="L937" s="92">
        <v>1</v>
      </c>
      <c r="M937" s="138">
        <f t="shared" si="90"/>
        <v>44013</v>
      </c>
      <c r="N937" s="137"/>
      <c r="O937" s="90"/>
      <c r="P937" s="86" t="s">
        <v>113</v>
      </c>
      <c r="Q937" s="86"/>
      <c r="R937" s="93" t="str">
        <f t="shared" si="87"/>
        <v>2024 Validation</v>
      </c>
    </row>
    <row r="938" spans="1:18" x14ac:dyDescent="0.6">
      <c r="A938" s="82" t="str">
        <f t="shared" si="77"/>
        <v>2020Q3</v>
      </c>
      <c r="B938" s="82">
        <f t="shared" si="88"/>
        <v>3</v>
      </c>
      <c r="C938" s="82">
        <f t="shared" si="92"/>
        <v>2020</v>
      </c>
      <c r="D938" s="82">
        <f t="shared" si="92"/>
        <v>8</v>
      </c>
      <c r="E938" s="152"/>
      <c r="F938" s="153"/>
      <c r="G938" s="90" t="s">
        <v>141</v>
      </c>
      <c r="H938" s="90" t="s">
        <v>22</v>
      </c>
      <c r="I938" s="91">
        <f t="shared" ca="1" si="89"/>
        <v>8.6550205589974656</v>
      </c>
      <c r="J938" s="91"/>
      <c r="K938" s="90" t="s">
        <v>23</v>
      </c>
      <c r="L938" s="92">
        <v>1</v>
      </c>
      <c r="M938" s="138">
        <f t="shared" si="90"/>
        <v>44044</v>
      </c>
      <c r="N938" s="137"/>
      <c r="O938" s="90"/>
      <c r="P938" s="86" t="s">
        <v>113</v>
      </c>
      <c r="Q938" s="86"/>
      <c r="R938" s="93" t="str">
        <f t="shared" si="87"/>
        <v>2024 Validation</v>
      </c>
    </row>
    <row r="939" spans="1:18" x14ac:dyDescent="0.6">
      <c r="A939" s="82" t="str">
        <f t="shared" si="77"/>
        <v>2020Q3</v>
      </c>
      <c r="B939" s="82">
        <f t="shared" si="88"/>
        <v>3</v>
      </c>
      <c r="C939" s="82">
        <f t="shared" si="92"/>
        <v>2020</v>
      </c>
      <c r="D939" s="82">
        <f t="shared" si="92"/>
        <v>9</v>
      </c>
      <c r="E939" s="152"/>
      <c r="F939" s="153"/>
      <c r="G939" s="90" t="s">
        <v>141</v>
      </c>
      <c r="H939" s="90" t="s">
        <v>22</v>
      </c>
      <c r="I939" s="91">
        <f t="shared" ca="1" si="89"/>
        <v>8.6550205589974656</v>
      </c>
      <c r="J939" s="91"/>
      <c r="K939" s="90" t="s">
        <v>23</v>
      </c>
      <c r="L939" s="92">
        <v>1</v>
      </c>
      <c r="M939" s="138">
        <f t="shared" si="90"/>
        <v>44075</v>
      </c>
      <c r="N939" s="137"/>
      <c r="O939" s="90"/>
      <c r="P939" s="86" t="s">
        <v>113</v>
      </c>
      <c r="Q939" s="86"/>
      <c r="R939" s="93" t="str">
        <f t="shared" si="87"/>
        <v>2024 Validation</v>
      </c>
    </row>
    <row r="940" spans="1:18" x14ac:dyDescent="0.6">
      <c r="A940" s="82" t="str">
        <f t="shared" si="77"/>
        <v>2020Q4</v>
      </c>
      <c r="B940" s="82">
        <f t="shared" si="88"/>
        <v>4</v>
      </c>
      <c r="C940" s="82">
        <f t="shared" si="92"/>
        <v>2020</v>
      </c>
      <c r="D940" s="82">
        <f t="shared" si="92"/>
        <v>10</v>
      </c>
      <c r="E940" s="152"/>
      <c r="F940" s="153"/>
      <c r="G940" s="90" t="s">
        <v>141</v>
      </c>
      <c r="H940" s="90" t="s">
        <v>22</v>
      </c>
      <c r="I940" s="91">
        <f t="shared" ca="1" si="89"/>
        <v>10.311791738900055</v>
      </c>
      <c r="J940" s="91"/>
      <c r="K940" s="90" t="s">
        <v>23</v>
      </c>
      <c r="L940" s="92">
        <v>1</v>
      </c>
      <c r="M940" s="138">
        <f t="shared" si="90"/>
        <v>44105</v>
      </c>
      <c r="N940" s="137"/>
      <c r="O940" s="90"/>
      <c r="P940" s="86" t="s">
        <v>113</v>
      </c>
      <c r="Q940" s="86"/>
      <c r="R940" s="93" t="str">
        <f t="shared" si="87"/>
        <v>2024 Validation</v>
      </c>
    </row>
    <row r="941" spans="1:18" x14ac:dyDescent="0.6">
      <c r="A941" s="82" t="str">
        <f t="shared" si="77"/>
        <v>2020Q4</v>
      </c>
      <c r="B941" s="82">
        <f t="shared" si="88"/>
        <v>4</v>
      </c>
      <c r="C941" s="82">
        <f t="shared" si="92"/>
        <v>2020</v>
      </c>
      <c r="D941" s="82">
        <f t="shared" si="92"/>
        <v>11</v>
      </c>
      <c r="E941" s="152"/>
      <c r="F941" s="153"/>
      <c r="G941" s="90" t="s">
        <v>141</v>
      </c>
      <c r="H941" s="90" t="s">
        <v>22</v>
      </c>
      <c r="I941" s="91">
        <f t="shared" ca="1" si="89"/>
        <v>10.311791738900055</v>
      </c>
      <c r="J941" s="91"/>
      <c r="K941" s="90" t="s">
        <v>23</v>
      </c>
      <c r="L941" s="92">
        <v>1</v>
      </c>
      <c r="M941" s="138">
        <f t="shared" si="90"/>
        <v>44136</v>
      </c>
      <c r="N941" s="137"/>
      <c r="O941" s="90"/>
      <c r="P941" s="86" t="s">
        <v>113</v>
      </c>
      <c r="Q941" s="86"/>
      <c r="R941" s="93" t="str">
        <f t="shared" si="87"/>
        <v>2024 Validation</v>
      </c>
    </row>
    <row r="942" spans="1:18" x14ac:dyDescent="0.6">
      <c r="A942" s="82" t="str">
        <f t="shared" si="77"/>
        <v>2020Q4</v>
      </c>
      <c r="B942" s="82">
        <f t="shared" si="88"/>
        <v>4</v>
      </c>
      <c r="C942" s="82">
        <f t="shared" si="92"/>
        <v>2020</v>
      </c>
      <c r="D942" s="82">
        <f t="shared" si="92"/>
        <v>12</v>
      </c>
      <c r="E942" s="152"/>
      <c r="F942" s="153"/>
      <c r="G942" s="90" t="s">
        <v>141</v>
      </c>
      <c r="H942" s="90" t="s">
        <v>22</v>
      </c>
      <c r="I942" s="91">
        <f t="shared" ca="1" si="89"/>
        <v>10.866561322603564</v>
      </c>
      <c r="J942" s="91"/>
      <c r="K942" s="90" t="s">
        <v>23</v>
      </c>
      <c r="L942" s="92">
        <v>1</v>
      </c>
      <c r="M942" s="138">
        <f t="shared" si="90"/>
        <v>44166</v>
      </c>
      <c r="N942" s="137"/>
      <c r="O942" s="90"/>
      <c r="P942" s="86" t="s">
        <v>113</v>
      </c>
      <c r="Q942" s="86"/>
      <c r="R942" s="93" t="str">
        <f t="shared" si="87"/>
        <v>2024 Validation</v>
      </c>
    </row>
    <row r="943" spans="1:18" x14ac:dyDescent="0.6">
      <c r="A943" s="82" t="str">
        <f t="shared" si="77"/>
        <v>2021Q1</v>
      </c>
      <c r="B943" s="82">
        <f t="shared" si="88"/>
        <v>1</v>
      </c>
      <c r="C943" s="82">
        <f t="shared" si="92"/>
        <v>2021</v>
      </c>
      <c r="D943" s="82">
        <f t="shared" si="92"/>
        <v>1</v>
      </c>
      <c r="E943" s="152"/>
      <c r="F943" s="153"/>
      <c r="G943" s="90" t="s">
        <v>141</v>
      </c>
      <c r="H943" s="90" t="s">
        <v>22</v>
      </c>
      <c r="I943" s="91">
        <f t="shared" ca="1" si="89"/>
        <v>16.664969373005672</v>
      </c>
      <c r="J943" s="91"/>
      <c r="K943" s="90" t="s">
        <v>23</v>
      </c>
      <c r="L943" s="92">
        <v>1</v>
      </c>
      <c r="M943" s="138">
        <f t="shared" si="90"/>
        <v>44197</v>
      </c>
      <c r="N943" s="137"/>
      <c r="O943" s="90"/>
      <c r="P943" s="86" t="s">
        <v>113</v>
      </c>
      <c r="Q943" s="86"/>
      <c r="R943" s="93" t="str">
        <f t="shared" si="87"/>
        <v>2024 Validation</v>
      </c>
    </row>
    <row r="944" spans="1:18" x14ac:dyDescent="0.6">
      <c r="A944" s="82" t="str">
        <f t="shared" si="77"/>
        <v>2021Q1</v>
      </c>
      <c r="B944" s="82">
        <f t="shared" si="88"/>
        <v>1</v>
      </c>
      <c r="C944" s="82">
        <f t="shared" si="92"/>
        <v>2021</v>
      </c>
      <c r="D944" s="82">
        <f t="shared" si="92"/>
        <v>2</v>
      </c>
      <c r="E944" s="152"/>
      <c r="F944" s="153"/>
      <c r="G944" s="90" t="s">
        <v>141</v>
      </c>
      <c r="H944" s="90" t="s">
        <v>22</v>
      </c>
      <c r="I944" s="91">
        <f t="shared" ca="1" si="89"/>
        <v>16.981980881912541</v>
      </c>
      <c r="J944" s="91"/>
      <c r="K944" s="90" t="s">
        <v>23</v>
      </c>
      <c r="L944" s="92">
        <v>1</v>
      </c>
      <c r="M944" s="138">
        <f t="shared" si="90"/>
        <v>44228</v>
      </c>
      <c r="N944" s="137"/>
      <c r="O944" s="90"/>
      <c r="P944" s="86" t="s">
        <v>113</v>
      </c>
      <c r="Q944" s="86"/>
      <c r="R944" s="93" t="str">
        <f t="shared" si="87"/>
        <v>2024 Validation</v>
      </c>
    </row>
    <row r="945" spans="1:18" x14ac:dyDescent="0.6">
      <c r="A945" s="82" t="str">
        <f t="shared" si="77"/>
        <v>2021Q1</v>
      </c>
      <c r="B945" s="82">
        <f t="shared" si="88"/>
        <v>1</v>
      </c>
      <c r="C945" s="82">
        <f t="shared" si="92"/>
        <v>2021</v>
      </c>
      <c r="D945" s="82">
        <f t="shared" si="92"/>
        <v>3</v>
      </c>
      <c r="E945" s="152"/>
      <c r="F945" s="153"/>
      <c r="G945" s="90" t="s">
        <v>141</v>
      </c>
      <c r="H945" s="90" t="s">
        <v>22</v>
      </c>
      <c r="I945" s="91">
        <f t="shared" ca="1" si="89"/>
        <v>16.347957864098802</v>
      </c>
      <c r="J945" s="91"/>
      <c r="K945" s="90" t="s">
        <v>23</v>
      </c>
      <c r="L945" s="92">
        <v>1</v>
      </c>
      <c r="M945" s="138">
        <f t="shared" si="90"/>
        <v>44256</v>
      </c>
      <c r="N945" s="137"/>
      <c r="O945" s="90"/>
      <c r="P945" s="86" t="s">
        <v>113</v>
      </c>
      <c r="Q945" s="86"/>
      <c r="R945" s="93" t="str">
        <f t="shared" si="87"/>
        <v>2024 Validation</v>
      </c>
    </row>
    <row r="946" spans="1:18" x14ac:dyDescent="0.6">
      <c r="A946" s="82" t="str">
        <f t="shared" si="77"/>
        <v>2021Q2</v>
      </c>
      <c r="B946" s="82">
        <f t="shared" si="88"/>
        <v>2</v>
      </c>
      <c r="C946" s="82">
        <f t="shared" si="92"/>
        <v>2021</v>
      </c>
      <c r="D946" s="82">
        <f t="shared" si="92"/>
        <v>4</v>
      </c>
      <c r="E946" s="152"/>
      <c r="F946" s="153"/>
      <c r="G946" s="90" t="s">
        <v>141</v>
      </c>
      <c r="H946" s="90" t="s">
        <v>22</v>
      </c>
      <c r="I946" s="91">
        <f t="shared" ca="1" si="89"/>
        <v>9.5956010975126524</v>
      </c>
      <c r="J946" s="91"/>
      <c r="K946" s="90" t="s">
        <v>23</v>
      </c>
      <c r="L946" s="92">
        <v>1</v>
      </c>
      <c r="M946" s="138">
        <f t="shared" si="90"/>
        <v>44287</v>
      </c>
      <c r="N946" s="137"/>
      <c r="O946" s="90"/>
      <c r="P946" s="86" t="s">
        <v>113</v>
      </c>
      <c r="Q946" s="86"/>
      <c r="R946" s="93" t="str">
        <f t="shared" si="87"/>
        <v>2024 Validation</v>
      </c>
    </row>
    <row r="947" spans="1:18" x14ac:dyDescent="0.6">
      <c r="A947" s="82" t="str">
        <f t="shared" si="77"/>
        <v>2021Q2</v>
      </c>
      <c r="B947" s="82">
        <f t="shared" si="88"/>
        <v>2</v>
      </c>
      <c r="C947" s="82">
        <f t="shared" si="92"/>
        <v>2021</v>
      </c>
      <c r="D947" s="82">
        <f t="shared" si="92"/>
        <v>5</v>
      </c>
      <c r="E947" s="152"/>
      <c r="F947" s="153"/>
      <c r="G947" s="90" t="s">
        <v>141</v>
      </c>
      <c r="H947" s="90" t="s">
        <v>22</v>
      </c>
      <c r="I947" s="91">
        <f t="shared" ca="1" si="89"/>
        <v>8.9362164907261459</v>
      </c>
      <c r="J947" s="91"/>
      <c r="K947" s="90" t="s">
        <v>23</v>
      </c>
      <c r="L947" s="92">
        <v>1</v>
      </c>
      <c r="M947" s="138">
        <f t="shared" si="90"/>
        <v>44317</v>
      </c>
      <c r="N947" s="137"/>
      <c r="O947" s="90"/>
      <c r="P947" s="86" t="s">
        <v>113</v>
      </c>
      <c r="Q947" s="86"/>
      <c r="R947" s="93" t="str">
        <f t="shared" si="87"/>
        <v>2024 Validation</v>
      </c>
    </row>
    <row r="948" spans="1:18" x14ac:dyDescent="0.6">
      <c r="A948" s="82" t="str">
        <f t="shared" si="77"/>
        <v>2021Q2</v>
      </c>
      <c r="B948" s="82">
        <f t="shared" si="88"/>
        <v>2</v>
      </c>
      <c r="C948" s="82">
        <f t="shared" si="92"/>
        <v>2021</v>
      </c>
      <c r="D948" s="82">
        <f t="shared" si="92"/>
        <v>6</v>
      </c>
      <c r="E948" s="152"/>
      <c r="F948" s="153"/>
      <c r="G948" s="90" t="s">
        <v>141</v>
      </c>
      <c r="H948" s="90" t="s">
        <v>22</v>
      </c>
      <c r="I948" s="91">
        <f t="shared" ca="1" si="89"/>
        <v>8.9362164907261459</v>
      </c>
      <c r="J948" s="91"/>
      <c r="K948" s="90" t="s">
        <v>23</v>
      </c>
      <c r="L948" s="92">
        <v>1</v>
      </c>
      <c r="M948" s="138">
        <f t="shared" si="90"/>
        <v>44348</v>
      </c>
      <c r="N948" s="137"/>
      <c r="O948" s="90"/>
      <c r="P948" s="86" t="s">
        <v>113</v>
      </c>
      <c r="Q948" s="86"/>
      <c r="R948" s="93" t="str">
        <f t="shared" si="87"/>
        <v>2024 Validation</v>
      </c>
    </row>
    <row r="949" spans="1:18" x14ac:dyDescent="0.6">
      <c r="A949" s="82" t="str">
        <f t="shared" si="77"/>
        <v>2021Q3</v>
      </c>
      <c r="B949" s="82">
        <f t="shared" si="88"/>
        <v>3</v>
      </c>
      <c r="C949" s="82">
        <f t="shared" si="92"/>
        <v>2021</v>
      </c>
      <c r="D949" s="82">
        <f t="shared" si="92"/>
        <v>7</v>
      </c>
      <c r="E949" s="152"/>
      <c r="F949" s="153"/>
      <c r="G949" s="90" t="s">
        <v>141</v>
      </c>
      <c r="H949" s="90" t="s">
        <v>22</v>
      </c>
      <c r="I949" s="91">
        <f t="shared" ca="1" si="89"/>
        <v>8.6573434228849315</v>
      </c>
      <c r="J949" s="91"/>
      <c r="K949" s="90" t="s">
        <v>23</v>
      </c>
      <c r="L949" s="92">
        <v>1</v>
      </c>
      <c r="M949" s="138">
        <f t="shared" si="90"/>
        <v>44378</v>
      </c>
      <c r="N949" s="137"/>
      <c r="O949" s="90"/>
      <c r="P949" s="86" t="s">
        <v>113</v>
      </c>
      <c r="Q949" s="86"/>
      <c r="R949" s="93" t="str">
        <f t="shared" si="87"/>
        <v>2024 Validation</v>
      </c>
    </row>
    <row r="950" spans="1:18" x14ac:dyDescent="0.6">
      <c r="A950" s="82" t="str">
        <f t="shared" si="77"/>
        <v>2021Q3</v>
      </c>
      <c r="B950" s="82">
        <f t="shared" si="88"/>
        <v>3</v>
      </c>
      <c r="C950" s="82">
        <f t="shared" si="92"/>
        <v>2021</v>
      </c>
      <c r="D950" s="82">
        <f t="shared" si="92"/>
        <v>8</v>
      </c>
      <c r="E950" s="152"/>
      <c r="F950" s="153"/>
      <c r="G950" s="90" t="s">
        <v>141</v>
      </c>
      <c r="H950" s="90" t="s">
        <v>22</v>
      </c>
      <c r="I950" s="91">
        <f t="shared" ca="1" si="89"/>
        <v>8.6573434228849315</v>
      </c>
      <c r="J950" s="91"/>
      <c r="K950" s="90" t="s">
        <v>23</v>
      </c>
      <c r="L950" s="92">
        <v>1</v>
      </c>
      <c r="M950" s="138">
        <f t="shared" si="90"/>
        <v>44409</v>
      </c>
      <c r="N950" s="137"/>
      <c r="O950" s="90"/>
      <c r="P950" s="86" t="s">
        <v>113</v>
      </c>
      <c r="Q950" s="86"/>
      <c r="R950" s="93" t="str">
        <f t="shared" si="87"/>
        <v>2024 Validation</v>
      </c>
    </row>
    <row r="951" spans="1:18" x14ac:dyDescent="0.6">
      <c r="A951" s="82" t="str">
        <f t="shared" si="77"/>
        <v>2021Q3</v>
      </c>
      <c r="B951" s="82">
        <f t="shared" si="88"/>
        <v>3</v>
      </c>
      <c r="C951" s="82">
        <f t="shared" si="92"/>
        <v>2021</v>
      </c>
      <c r="D951" s="82">
        <f t="shared" si="92"/>
        <v>9</v>
      </c>
      <c r="E951" s="152"/>
      <c r="F951" s="153"/>
      <c r="G951" s="90" t="s">
        <v>141</v>
      </c>
      <c r="H951" s="90" t="s">
        <v>22</v>
      </c>
      <c r="I951" s="91">
        <f t="shared" ca="1" si="89"/>
        <v>8.6573434228849315</v>
      </c>
      <c r="J951" s="91"/>
      <c r="K951" s="90" t="s">
        <v>23</v>
      </c>
      <c r="L951" s="92">
        <v>1</v>
      </c>
      <c r="M951" s="138">
        <f t="shared" si="90"/>
        <v>44440</v>
      </c>
      <c r="N951" s="137"/>
      <c r="O951" s="90"/>
      <c r="P951" s="86" t="s">
        <v>113</v>
      </c>
      <c r="Q951" s="86"/>
      <c r="R951" s="93" t="str">
        <f t="shared" si="87"/>
        <v>2024 Validation</v>
      </c>
    </row>
    <row r="952" spans="1:18" x14ac:dyDescent="0.6">
      <c r="A952" s="82" t="str">
        <f t="shared" si="77"/>
        <v>2021Q4</v>
      </c>
      <c r="B952" s="82">
        <f t="shared" si="88"/>
        <v>4</v>
      </c>
      <c r="C952" s="82">
        <f t="shared" si="92"/>
        <v>2021</v>
      </c>
      <c r="D952" s="82">
        <f t="shared" si="92"/>
        <v>10</v>
      </c>
      <c r="E952" s="152"/>
      <c r="F952" s="153"/>
      <c r="G952" s="90" t="s">
        <v>141</v>
      </c>
      <c r="H952" s="90" t="s">
        <v>22</v>
      </c>
      <c r="I952" s="91">
        <f t="shared" ca="1" si="89"/>
        <v>10.356365898049393</v>
      </c>
      <c r="J952" s="91"/>
      <c r="K952" s="90" t="s">
        <v>23</v>
      </c>
      <c r="L952" s="92">
        <v>1</v>
      </c>
      <c r="M952" s="138">
        <f t="shared" si="90"/>
        <v>44470</v>
      </c>
      <c r="N952" s="137"/>
      <c r="O952" s="90"/>
      <c r="P952" s="86" t="s">
        <v>113</v>
      </c>
      <c r="Q952" s="86"/>
      <c r="R952" s="93" t="str">
        <f t="shared" si="87"/>
        <v>2024 Validation</v>
      </c>
    </row>
    <row r="953" spans="1:18" x14ac:dyDescent="0.6">
      <c r="A953" s="82" t="str">
        <f t="shared" si="77"/>
        <v>2021Q4</v>
      </c>
      <c r="B953" s="82">
        <f t="shared" si="88"/>
        <v>4</v>
      </c>
      <c r="C953" s="82">
        <f t="shared" si="92"/>
        <v>2021</v>
      </c>
      <c r="D953" s="82">
        <f t="shared" si="92"/>
        <v>11</v>
      </c>
      <c r="E953" s="152"/>
      <c r="F953" s="153"/>
      <c r="G953" s="90" t="s">
        <v>141</v>
      </c>
      <c r="H953" s="90" t="s">
        <v>22</v>
      </c>
      <c r="I953" s="91">
        <f t="shared" ca="1" si="89"/>
        <v>10.356365898049393</v>
      </c>
      <c r="J953" s="91"/>
      <c r="K953" s="90" t="s">
        <v>23</v>
      </c>
      <c r="L953" s="92">
        <v>1</v>
      </c>
      <c r="M953" s="138">
        <f t="shared" si="90"/>
        <v>44501</v>
      </c>
      <c r="N953" s="137"/>
      <c r="O953" s="90"/>
      <c r="P953" s="86" t="s">
        <v>113</v>
      </c>
      <c r="Q953" s="86"/>
      <c r="R953" s="93" t="str">
        <f t="shared" si="87"/>
        <v>2024 Validation</v>
      </c>
    </row>
    <row r="954" spans="1:18" x14ac:dyDescent="0.6">
      <c r="A954" s="82" t="str">
        <f t="shared" si="77"/>
        <v>2021Q4</v>
      </c>
      <c r="B954" s="82">
        <f t="shared" si="88"/>
        <v>4</v>
      </c>
      <c r="C954" s="82">
        <f t="shared" si="92"/>
        <v>2021</v>
      </c>
      <c r="D954" s="82">
        <f t="shared" si="92"/>
        <v>12</v>
      </c>
      <c r="E954" s="152"/>
      <c r="F954" s="153"/>
      <c r="G954" s="90" t="s">
        <v>141</v>
      </c>
      <c r="H954" s="90" t="s">
        <v>22</v>
      </c>
      <c r="I954" s="91">
        <f t="shared" ca="1" si="89"/>
        <v>10.945804210334241</v>
      </c>
      <c r="J954" s="91"/>
      <c r="K954" s="90" t="s">
        <v>23</v>
      </c>
      <c r="L954" s="92">
        <v>1</v>
      </c>
      <c r="M954" s="138">
        <f t="shared" si="90"/>
        <v>44531</v>
      </c>
      <c r="N954" s="137"/>
      <c r="O954" s="90"/>
      <c r="P954" s="86" t="s">
        <v>113</v>
      </c>
      <c r="Q954" s="86"/>
      <c r="R954" s="93" t="str">
        <f t="shared" si="87"/>
        <v>2024 Validation</v>
      </c>
    </row>
    <row r="955" spans="1:18" x14ac:dyDescent="0.6">
      <c r="A955" s="82" t="str">
        <f t="shared" si="77"/>
        <v>2022Q1</v>
      </c>
      <c r="B955" s="82">
        <f t="shared" si="88"/>
        <v>1</v>
      </c>
      <c r="C955" s="82">
        <f t="shared" ref="C955:D974" si="93">C751</f>
        <v>2022</v>
      </c>
      <c r="D955" s="82">
        <f t="shared" si="93"/>
        <v>1</v>
      </c>
      <c r="E955" s="152"/>
      <c r="F955" s="153"/>
      <c r="G955" s="90" t="s">
        <v>141</v>
      </c>
      <c r="H955" s="90" t="s">
        <v>22</v>
      </c>
      <c r="I955" s="91">
        <f t="shared" ca="1" si="89"/>
        <v>16.803644426534355</v>
      </c>
      <c r="J955" s="91"/>
      <c r="K955" s="90" t="s">
        <v>23</v>
      </c>
      <c r="L955" s="92">
        <v>1</v>
      </c>
      <c r="M955" s="138">
        <f t="shared" si="90"/>
        <v>44562</v>
      </c>
      <c r="N955" s="137"/>
      <c r="O955" s="90"/>
      <c r="P955" s="86" t="s">
        <v>113</v>
      </c>
      <c r="Q955" s="86"/>
      <c r="R955" s="93" t="str">
        <f t="shared" si="87"/>
        <v>2024 Validation</v>
      </c>
    </row>
    <row r="956" spans="1:18" x14ac:dyDescent="0.6">
      <c r="A956" s="82" t="str">
        <f t="shared" si="77"/>
        <v>2022Q1</v>
      </c>
      <c r="B956" s="82">
        <f t="shared" si="88"/>
        <v>1</v>
      </c>
      <c r="C956" s="82">
        <f t="shared" si="93"/>
        <v>2022</v>
      </c>
      <c r="D956" s="82">
        <f t="shared" si="93"/>
        <v>2</v>
      </c>
      <c r="E956" s="152"/>
      <c r="F956" s="153"/>
      <c r="G956" s="90" t="s">
        <v>141</v>
      </c>
      <c r="H956" s="90" t="s">
        <v>22</v>
      </c>
      <c r="I956" s="91">
        <f t="shared" ca="1" si="89"/>
        <v>17.140466657373896</v>
      </c>
      <c r="J956" s="91"/>
      <c r="K956" s="90" t="s">
        <v>23</v>
      </c>
      <c r="L956" s="92">
        <v>1</v>
      </c>
      <c r="M956" s="138">
        <f t="shared" si="90"/>
        <v>44593</v>
      </c>
      <c r="N956" s="137"/>
      <c r="O956" s="90"/>
      <c r="P956" s="86" t="s">
        <v>113</v>
      </c>
      <c r="Q956" s="86"/>
      <c r="R956" s="93" t="str">
        <f t="shared" si="87"/>
        <v>2024 Validation</v>
      </c>
    </row>
    <row r="957" spans="1:18" x14ac:dyDescent="0.6">
      <c r="A957" s="82" t="str">
        <f t="shared" si="77"/>
        <v>2022Q1</v>
      </c>
      <c r="B957" s="82">
        <f t="shared" si="88"/>
        <v>1</v>
      </c>
      <c r="C957" s="82">
        <f t="shared" si="93"/>
        <v>2022</v>
      </c>
      <c r="D957" s="82">
        <f t="shared" si="93"/>
        <v>3</v>
      </c>
      <c r="E957" s="152"/>
      <c r="F957" s="153"/>
      <c r="G957" s="90" t="s">
        <v>141</v>
      </c>
      <c r="H957" s="90" t="s">
        <v>22</v>
      </c>
      <c r="I957" s="91">
        <f t="shared" ca="1" si="89"/>
        <v>16.466822195694817</v>
      </c>
      <c r="J957" s="91"/>
      <c r="K957" s="90" t="s">
        <v>23</v>
      </c>
      <c r="L957" s="92">
        <v>1</v>
      </c>
      <c r="M957" s="138">
        <f t="shared" si="90"/>
        <v>44621</v>
      </c>
      <c r="N957" s="137"/>
      <c r="O957" s="90"/>
      <c r="P957" s="86" t="s">
        <v>113</v>
      </c>
      <c r="Q957" s="86"/>
      <c r="R957" s="93" t="str">
        <f t="shared" si="87"/>
        <v>2024 Validation</v>
      </c>
    </row>
    <row r="958" spans="1:18" x14ac:dyDescent="0.6">
      <c r="A958" s="82" t="str">
        <f t="shared" si="77"/>
        <v>2022Q2</v>
      </c>
      <c r="B958" s="82">
        <f t="shared" si="88"/>
        <v>2</v>
      </c>
      <c r="C958" s="82">
        <f t="shared" si="93"/>
        <v>2022</v>
      </c>
      <c r="D958" s="82">
        <f t="shared" si="93"/>
        <v>4</v>
      </c>
      <c r="E958" s="152"/>
      <c r="F958" s="153"/>
      <c r="G958" s="90" t="s">
        <v>141</v>
      </c>
      <c r="H958" s="90" t="s">
        <v>22</v>
      </c>
      <c r="I958" s="91">
        <f t="shared" ca="1" si="89"/>
        <v>9.6401752566619905</v>
      </c>
      <c r="J958" s="91"/>
      <c r="K958" s="90" t="s">
        <v>23</v>
      </c>
      <c r="L958" s="92">
        <v>1</v>
      </c>
      <c r="M958" s="138">
        <f t="shared" si="90"/>
        <v>44652</v>
      </c>
      <c r="N958" s="137"/>
      <c r="O958" s="90"/>
      <c r="P958" s="86" t="s">
        <v>113</v>
      </c>
      <c r="Q958" s="86"/>
      <c r="R958" s="93" t="str">
        <f t="shared" si="87"/>
        <v>2024 Validation</v>
      </c>
    </row>
    <row r="959" spans="1:18" x14ac:dyDescent="0.6">
      <c r="A959" s="82" t="str">
        <f t="shared" si="77"/>
        <v>2022Q2</v>
      </c>
      <c r="B959" s="82">
        <f t="shared" si="88"/>
        <v>2</v>
      </c>
      <c r="C959" s="82">
        <f t="shared" si="93"/>
        <v>2022</v>
      </c>
      <c r="D959" s="82">
        <f t="shared" si="93"/>
        <v>5</v>
      </c>
      <c r="E959" s="152"/>
      <c r="F959" s="153"/>
      <c r="G959" s="90" t="s">
        <v>141</v>
      </c>
      <c r="H959" s="90" t="s">
        <v>22</v>
      </c>
      <c r="I959" s="91">
        <f t="shared" ca="1" si="89"/>
        <v>8.9395843064945346</v>
      </c>
      <c r="J959" s="91"/>
      <c r="K959" s="90" t="s">
        <v>23</v>
      </c>
      <c r="L959" s="92">
        <v>1</v>
      </c>
      <c r="M959" s="138">
        <f t="shared" si="90"/>
        <v>44682</v>
      </c>
      <c r="N959" s="137"/>
      <c r="O959" s="90"/>
      <c r="P959" s="86" t="s">
        <v>113</v>
      </c>
      <c r="Q959" s="86"/>
      <c r="R959" s="93" t="str">
        <f t="shared" si="87"/>
        <v>2024 Validation</v>
      </c>
    </row>
    <row r="960" spans="1:18" x14ac:dyDescent="0.6">
      <c r="A960" s="82" t="str">
        <f t="shared" si="77"/>
        <v>2022Q2</v>
      </c>
      <c r="B960" s="82">
        <f t="shared" ref="B960:B1023" si="94">IF(D960&lt;=3,1,IF(D960&lt;=6,2,IF(D960&lt;=9,3,4)))</f>
        <v>2</v>
      </c>
      <c r="C960" s="82">
        <f t="shared" si="93"/>
        <v>2022</v>
      </c>
      <c r="D960" s="82">
        <f t="shared" si="93"/>
        <v>6</v>
      </c>
      <c r="E960" s="152"/>
      <c r="F960" s="153"/>
      <c r="G960" s="90" t="s">
        <v>141</v>
      </c>
      <c r="H960" s="90" t="s">
        <v>22</v>
      </c>
      <c r="I960" s="91">
        <f t="shared" ref="I960:I1023" ca="1" si="95">AVERAGE(INDEX($I$147:$I$214,MATCH($A960,$C$147:$C$214,0)),I756)</f>
        <v>8.9395843064945346</v>
      </c>
      <c r="J960" s="91"/>
      <c r="K960" s="90" t="s">
        <v>23</v>
      </c>
      <c r="L960" s="92">
        <v>1</v>
      </c>
      <c r="M960" s="138">
        <f t="shared" ref="M960:M1023" si="96">DATE(C960,D960,1)</f>
        <v>44713</v>
      </c>
      <c r="N960" s="137"/>
      <c r="O960" s="90"/>
      <c r="P960" s="86" t="s">
        <v>113</v>
      </c>
      <c r="Q960" s="86"/>
      <c r="R960" s="93" t="str">
        <f t="shared" si="87"/>
        <v>2024 Validation</v>
      </c>
    </row>
    <row r="961" spans="1:18" x14ac:dyDescent="0.6">
      <c r="A961" s="82" t="str">
        <f t="shared" si="77"/>
        <v>2022Q3</v>
      </c>
      <c r="B961" s="82">
        <f t="shared" si="94"/>
        <v>3</v>
      </c>
      <c r="C961" s="82">
        <f t="shared" si="93"/>
        <v>2022</v>
      </c>
      <c r="D961" s="82">
        <f t="shared" si="93"/>
        <v>7</v>
      </c>
      <c r="E961" s="152"/>
      <c r="F961" s="153"/>
      <c r="G961" s="90" t="s">
        <v>141</v>
      </c>
      <c r="H961" s="90" t="s">
        <v>22</v>
      </c>
      <c r="I961" s="91">
        <f t="shared" ca="1" si="95"/>
        <v>8.6607112386533167</v>
      </c>
      <c r="J961" s="91"/>
      <c r="K961" s="90" t="s">
        <v>23</v>
      </c>
      <c r="L961" s="92">
        <v>1</v>
      </c>
      <c r="M961" s="138">
        <f t="shared" si="96"/>
        <v>44743</v>
      </c>
      <c r="N961" s="137"/>
      <c r="O961" s="90"/>
      <c r="P961" s="86" t="s">
        <v>113</v>
      </c>
      <c r="Q961" s="86"/>
      <c r="R961" s="93" t="str">
        <f t="shared" si="87"/>
        <v>2024 Validation</v>
      </c>
    </row>
    <row r="962" spans="1:18" x14ac:dyDescent="0.6">
      <c r="A962" s="82" t="str">
        <f t="shared" si="77"/>
        <v>2022Q3</v>
      </c>
      <c r="B962" s="82">
        <f t="shared" si="94"/>
        <v>3</v>
      </c>
      <c r="C962" s="82">
        <f t="shared" si="93"/>
        <v>2022</v>
      </c>
      <c r="D962" s="82">
        <f t="shared" si="93"/>
        <v>8</v>
      </c>
      <c r="E962" s="152"/>
      <c r="F962" s="153"/>
      <c r="G962" s="90" t="s">
        <v>141</v>
      </c>
      <c r="H962" s="90" t="s">
        <v>22</v>
      </c>
      <c r="I962" s="91">
        <f t="shared" ca="1" si="95"/>
        <v>8.6607112386533167</v>
      </c>
      <c r="J962" s="91"/>
      <c r="K962" s="90" t="s">
        <v>23</v>
      </c>
      <c r="L962" s="92">
        <v>1</v>
      </c>
      <c r="M962" s="138">
        <f t="shared" si="96"/>
        <v>44774</v>
      </c>
      <c r="N962" s="137"/>
      <c r="O962" s="90"/>
      <c r="P962" s="86" t="s">
        <v>113</v>
      </c>
      <c r="Q962" s="86"/>
      <c r="R962" s="93" t="str">
        <f t="shared" si="87"/>
        <v>2024 Validation</v>
      </c>
    </row>
    <row r="963" spans="1:18" x14ac:dyDescent="0.6">
      <c r="A963" s="82" t="str">
        <f t="shared" si="77"/>
        <v>2022Q3</v>
      </c>
      <c r="B963" s="82">
        <f t="shared" si="94"/>
        <v>3</v>
      </c>
      <c r="C963" s="82">
        <f t="shared" si="93"/>
        <v>2022</v>
      </c>
      <c r="D963" s="82">
        <f t="shared" si="93"/>
        <v>9</v>
      </c>
      <c r="E963" s="152"/>
      <c r="F963" s="153"/>
      <c r="G963" s="90" t="s">
        <v>141</v>
      </c>
      <c r="H963" s="90" t="s">
        <v>22</v>
      </c>
      <c r="I963" s="91">
        <f t="shared" ca="1" si="95"/>
        <v>8.6607112386533167</v>
      </c>
      <c r="J963" s="91"/>
      <c r="K963" s="90" t="s">
        <v>23</v>
      </c>
      <c r="L963" s="92">
        <v>1</v>
      </c>
      <c r="M963" s="138">
        <f t="shared" si="96"/>
        <v>44805</v>
      </c>
      <c r="N963" s="137"/>
      <c r="O963" s="90"/>
      <c r="P963" s="86" t="s">
        <v>113</v>
      </c>
      <c r="Q963" s="86"/>
      <c r="R963" s="93" t="str">
        <f t="shared" si="87"/>
        <v>2024 Validation</v>
      </c>
    </row>
    <row r="964" spans="1:18" x14ac:dyDescent="0.6">
      <c r="A964" s="82" t="str">
        <f t="shared" si="77"/>
        <v>2022Q4</v>
      </c>
      <c r="B964" s="82">
        <f t="shared" si="94"/>
        <v>4</v>
      </c>
      <c r="C964" s="82">
        <f t="shared" si="93"/>
        <v>2022</v>
      </c>
      <c r="D964" s="82">
        <f t="shared" si="93"/>
        <v>10</v>
      </c>
      <c r="E964" s="152"/>
      <c r="F964" s="153"/>
      <c r="G964" s="90" t="s">
        <v>141</v>
      </c>
      <c r="H964" s="90" t="s">
        <v>22</v>
      </c>
      <c r="I964" s="91">
        <f t="shared" ca="1" si="95"/>
        <v>10.446126710575594</v>
      </c>
      <c r="J964" s="91"/>
      <c r="K964" s="90" t="s">
        <v>23</v>
      </c>
      <c r="L964" s="92">
        <v>1</v>
      </c>
      <c r="M964" s="138">
        <f t="shared" si="96"/>
        <v>44835</v>
      </c>
      <c r="N964" s="137"/>
      <c r="O964" s="90"/>
      <c r="P964" s="86" t="s">
        <v>113</v>
      </c>
      <c r="Q964" s="86"/>
      <c r="R964" s="93" t="str">
        <f t="shared" si="87"/>
        <v>2024 Validation</v>
      </c>
    </row>
    <row r="965" spans="1:18" x14ac:dyDescent="0.6">
      <c r="A965" s="82" t="str">
        <f t="shared" si="77"/>
        <v>2022Q4</v>
      </c>
      <c r="B965" s="82">
        <f t="shared" si="94"/>
        <v>4</v>
      </c>
      <c r="C965" s="82">
        <f t="shared" si="93"/>
        <v>2022</v>
      </c>
      <c r="D965" s="82">
        <f t="shared" si="93"/>
        <v>11</v>
      </c>
      <c r="E965" s="152"/>
      <c r="F965" s="153"/>
      <c r="G965" s="90" t="s">
        <v>141</v>
      </c>
      <c r="H965" s="90" t="s">
        <v>22</v>
      </c>
      <c r="I965" s="91">
        <f t="shared" ca="1" si="95"/>
        <v>10.446126710575594</v>
      </c>
      <c r="J965" s="91"/>
      <c r="K965" s="90" t="s">
        <v>23</v>
      </c>
      <c r="L965" s="92">
        <v>1</v>
      </c>
      <c r="M965" s="138">
        <f t="shared" si="96"/>
        <v>44866</v>
      </c>
      <c r="N965" s="137"/>
      <c r="O965" s="90"/>
      <c r="P965" s="86" t="s">
        <v>113</v>
      </c>
      <c r="Q965" s="86"/>
      <c r="R965" s="93" t="str">
        <f t="shared" si="87"/>
        <v>2024 Validation</v>
      </c>
    </row>
    <row r="966" spans="1:18" x14ac:dyDescent="0.6">
      <c r="A966" s="82" t="str">
        <f t="shared" si="77"/>
        <v>2022Q4</v>
      </c>
      <c r="B966" s="82">
        <f t="shared" si="94"/>
        <v>4</v>
      </c>
      <c r="C966" s="82">
        <f t="shared" si="93"/>
        <v>2022</v>
      </c>
      <c r="D966" s="82">
        <f t="shared" si="93"/>
        <v>12</v>
      </c>
      <c r="E966" s="152"/>
      <c r="F966" s="153"/>
      <c r="G966" s="90" t="s">
        <v>141</v>
      </c>
      <c r="H966" s="90" t="s">
        <v>22</v>
      </c>
      <c r="I966" s="91">
        <f t="shared" ca="1" si="95"/>
        <v>11.10537886357217</v>
      </c>
      <c r="J966" s="91"/>
      <c r="K966" s="90" t="s">
        <v>23</v>
      </c>
      <c r="L966" s="92">
        <v>1</v>
      </c>
      <c r="M966" s="138">
        <f t="shared" si="96"/>
        <v>44896</v>
      </c>
      <c r="N966" s="137"/>
      <c r="O966" s="90"/>
      <c r="P966" s="86" t="s">
        <v>113</v>
      </c>
      <c r="Q966" s="86"/>
      <c r="R966" s="93" t="str">
        <f t="shared" si="87"/>
        <v>2024 Validation</v>
      </c>
    </row>
    <row r="967" spans="1:18" x14ac:dyDescent="0.6">
      <c r="A967" s="82" t="str">
        <f t="shared" si="77"/>
        <v>2023Q1</v>
      </c>
      <c r="B967" s="82">
        <f t="shared" si="94"/>
        <v>1</v>
      </c>
      <c r="C967" s="82">
        <f t="shared" si="93"/>
        <v>2023</v>
      </c>
      <c r="D967" s="82">
        <f t="shared" si="93"/>
        <v>1</v>
      </c>
      <c r="E967" s="59"/>
      <c r="G967" s="90" t="s">
        <v>141</v>
      </c>
      <c r="H967" s="90" t="s">
        <v>22</v>
      </c>
      <c r="I967" s="91">
        <f t="shared" ca="1" si="95"/>
        <v>17.082900069700734</v>
      </c>
      <c r="J967" s="91"/>
      <c r="K967" s="90" t="s">
        <v>23</v>
      </c>
      <c r="L967" s="92">
        <v>1</v>
      </c>
      <c r="M967" s="138">
        <f t="shared" si="96"/>
        <v>44927</v>
      </c>
      <c r="N967" s="137"/>
      <c r="O967" s="90"/>
      <c r="P967" s="86" t="s">
        <v>113</v>
      </c>
      <c r="Q967" s="86"/>
      <c r="R967" s="93" t="str">
        <f t="shared" si="87"/>
        <v>2024 Validation</v>
      </c>
    </row>
    <row r="968" spans="1:18" x14ac:dyDescent="0.6">
      <c r="A968" s="82" t="str">
        <f t="shared" si="77"/>
        <v>2023Q1</v>
      </c>
      <c r="B968" s="82">
        <f t="shared" si="94"/>
        <v>1</v>
      </c>
      <c r="C968" s="82">
        <f t="shared" si="93"/>
        <v>2023</v>
      </c>
      <c r="D968" s="82">
        <f t="shared" si="93"/>
        <v>2</v>
      </c>
      <c r="E968" s="59"/>
      <c r="G968" s="90" t="s">
        <v>141</v>
      </c>
      <c r="H968" s="90" t="s">
        <v>22</v>
      </c>
      <c r="I968" s="91">
        <f t="shared" ca="1" si="95"/>
        <v>17.459615963849757</v>
      </c>
      <c r="J968" s="91"/>
      <c r="K968" s="90" t="s">
        <v>23</v>
      </c>
      <c r="L968" s="92">
        <v>1</v>
      </c>
      <c r="M968" s="138">
        <f t="shared" si="96"/>
        <v>44958</v>
      </c>
      <c r="N968" s="137"/>
      <c r="O968" s="90"/>
      <c r="P968" s="86" t="s">
        <v>113</v>
      </c>
      <c r="Q968" s="86"/>
      <c r="R968" s="93" t="str">
        <f t="shared" si="87"/>
        <v>2024 Validation</v>
      </c>
    </row>
    <row r="969" spans="1:18" x14ac:dyDescent="0.6">
      <c r="A969" s="82" t="str">
        <f t="shared" si="77"/>
        <v>2023Q1</v>
      </c>
      <c r="B969" s="82">
        <f t="shared" si="94"/>
        <v>1</v>
      </c>
      <c r="C969" s="82">
        <f t="shared" si="93"/>
        <v>2023</v>
      </c>
      <c r="D969" s="82">
        <f t="shared" si="93"/>
        <v>3</v>
      </c>
      <c r="E969" s="59"/>
      <c r="G969" s="90" t="s">
        <v>141</v>
      </c>
      <c r="H969" s="90" t="s">
        <v>22</v>
      </c>
      <c r="I969" s="91">
        <f t="shared" ca="1" si="95"/>
        <v>16.706184175551712</v>
      </c>
      <c r="J969" s="91"/>
      <c r="K969" s="90" t="s">
        <v>23</v>
      </c>
      <c r="L969" s="92">
        <v>1</v>
      </c>
      <c r="M969" s="138">
        <f t="shared" si="96"/>
        <v>44986</v>
      </c>
      <c r="N969" s="137"/>
      <c r="O969" s="90"/>
      <c r="P969" s="86" t="s">
        <v>113</v>
      </c>
      <c r="Q969" s="86"/>
      <c r="R969" s="93" t="str">
        <f t="shared" si="87"/>
        <v>2024 Validation</v>
      </c>
    </row>
    <row r="970" spans="1:18" x14ac:dyDescent="0.6">
      <c r="A970" s="82" t="str">
        <f t="shared" si="77"/>
        <v>2023Q2</v>
      </c>
      <c r="B970" s="82">
        <f t="shared" si="94"/>
        <v>2</v>
      </c>
      <c r="C970" s="82">
        <f t="shared" si="93"/>
        <v>2023</v>
      </c>
      <c r="D970" s="82">
        <f t="shared" si="93"/>
        <v>4</v>
      </c>
      <c r="E970" s="59"/>
      <c r="G970" s="90" t="s">
        <v>141</v>
      </c>
      <c r="H970" s="90" t="s">
        <v>22</v>
      </c>
      <c r="I970" s="91">
        <f t="shared" ca="1" si="95"/>
        <v>9.7299360691881898</v>
      </c>
      <c r="J970" s="91"/>
      <c r="K970" s="90" t="s">
        <v>23</v>
      </c>
      <c r="L970" s="92">
        <v>1</v>
      </c>
      <c r="M970" s="138">
        <f t="shared" si="96"/>
        <v>45017</v>
      </c>
      <c r="N970" s="137"/>
      <c r="O970" s="90"/>
      <c r="P970" s="86" t="s">
        <v>113</v>
      </c>
      <c r="Q970" s="86"/>
      <c r="R970" s="93" t="str">
        <f t="shared" si="87"/>
        <v>2024 Validation</v>
      </c>
    </row>
    <row r="971" spans="1:18" x14ac:dyDescent="0.6">
      <c r="A971" s="82" t="str">
        <f t="shared" si="77"/>
        <v>2023Q2</v>
      </c>
      <c r="B971" s="82">
        <f t="shared" si="94"/>
        <v>2</v>
      </c>
      <c r="C971" s="82">
        <f t="shared" si="93"/>
        <v>2023</v>
      </c>
      <c r="D971" s="82">
        <f t="shared" si="93"/>
        <v>5</v>
      </c>
      <c r="E971" s="59"/>
      <c r="G971" s="90" t="s">
        <v>141</v>
      </c>
      <c r="H971" s="90" t="s">
        <v>22</v>
      </c>
      <c r="I971" s="91">
        <f t="shared" ca="1" si="95"/>
        <v>8.9463662152411736</v>
      </c>
      <c r="J971" s="91"/>
      <c r="K971" s="90" t="s">
        <v>23</v>
      </c>
      <c r="L971" s="92">
        <v>1</v>
      </c>
      <c r="M971" s="138">
        <f t="shared" si="96"/>
        <v>45047</v>
      </c>
      <c r="N971" s="137"/>
      <c r="O971" s="90"/>
      <c r="P971" s="86" t="s">
        <v>113</v>
      </c>
      <c r="Q971" s="86"/>
      <c r="R971" s="93" t="str">
        <f t="shared" si="87"/>
        <v>2024 Validation</v>
      </c>
    </row>
    <row r="972" spans="1:18" x14ac:dyDescent="0.6">
      <c r="A972" s="82" t="str">
        <f t="shared" si="77"/>
        <v>2023Q2</v>
      </c>
      <c r="B972" s="82">
        <f t="shared" si="94"/>
        <v>2</v>
      </c>
      <c r="C972" s="82">
        <f t="shared" si="93"/>
        <v>2023</v>
      </c>
      <c r="D972" s="82">
        <f t="shared" si="93"/>
        <v>6</v>
      </c>
      <c r="E972" s="59"/>
      <c r="G972" s="90" t="s">
        <v>141</v>
      </c>
      <c r="H972" s="90" t="s">
        <v>22</v>
      </c>
      <c r="I972" s="91">
        <f t="shared" ca="1" si="95"/>
        <v>8.9463662152411736</v>
      </c>
      <c r="J972" s="91"/>
      <c r="K972" s="90" t="s">
        <v>23</v>
      </c>
      <c r="L972" s="92">
        <v>1</v>
      </c>
      <c r="M972" s="138">
        <f t="shared" si="96"/>
        <v>45078</v>
      </c>
      <c r="N972" s="137"/>
      <c r="O972" s="90"/>
      <c r="P972" s="86" t="s">
        <v>113</v>
      </c>
      <c r="Q972" s="86"/>
      <c r="R972" s="93" t="str">
        <f t="shared" si="87"/>
        <v>2024 Validation</v>
      </c>
    </row>
    <row r="973" spans="1:18" x14ac:dyDescent="0.6">
      <c r="A973" s="82" t="str">
        <f t="shared" si="77"/>
        <v>2023Q3</v>
      </c>
      <c r="B973" s="82">
        <f t="shared" si="94"/>
        <v>3</v>
      </c>
      <c r="C973" s="82">
        <f t="shared" si="93"/>
        <v>2023</v>
      </c>
      <c r="D973" s="82">
        <f t="shared" si="93"/>
        <v>7</v>
      </c>
      <c r="E973" s="59"/>
      <c r="G973" s="90" t="s">
        <v>141</v>
      </c>
      <c r="H973" s="90" t="s">
        <v>22</v>
      </c>
      <c r="I973" s="91">
        <f t="shared" ca="1" si="95"/>
        <v>8.6674931473999575</v>
      </c>
      <c r="J973" s="91"/>
      <c r="K973" s="90" t="s">
        <v>23</v>
      </c>
      <c r="L973" s="92">
        <v>1</v>
      </c>
      <c r="M973" s="138">
        <f t="shared" si="96"/>
        <v>45108</v>
      </c>
      <c r="N973" s="137"/>
      <c r="O973" s="90"/>
      <c r="P973" s="86" t="s">
        <v>113</v>
      </c>
      <c r="Q973" s="86"/>
      <c r="R973" s="93" t="str">
        <f t="shared" si="87"/>
        <v>2024 Validation</v>
      </c>
    </row>
    <row r="974" spans="1:18" x14ac:dyDescent="0.6">
      <c r="A974" s="82" t="str">
        <f t="shared" si="77"/>
        <v>2023Q3</v>
      </c>
      <c r="B974" s="82">
        <f t="shared" si="94"/>
        <v>3</v>
      </c>
      <c r="C974" s="82">
        <f t="shared" si="93"/>
        <v>2023</v>
      </c>
      <c r="D974" s="82">
        <f t="shared" si="93"/>
        <v>8</v>
      </c>
      <c r="E974" s="59"/>
      <c r="G974" s="90" t="s">
        <v>141</v>
      </c>
      <c r="H974" s="90" t="s">
        <v>22</v>
      </c>
      <c r="I974" s="91">
        <f t="shared" ca="1" si="95"/>
        <v>8.6674931473999575</v>
      </c>
      <c r="J974" s="91"/>
      <c r="K974" s="90" t="s">
        <v>23</v>
      </c>
      <c r="L974" s="92">
        <v>1</v>
      </c>
      <c r="M974" s="138">
        <f t="shared" si="96"/>
        <v>45139</v>
      </c>
      <c r="N974" s="137"/>
      <c r="O974" s="90"/>
      <c r="P974" s="86" t="s">
        <v>113</v>
      </c>
      <c r="Q974" s="86"/>
      <c r="R974" s="93" t="str">
        <f t="shared" si="87"/>
        <v>2024 Validation</v>
      </c>
    </row>
    <row r="975" spans="1:18" x14ac:dyDescent="0.6">
      <c r="A975" s="82" t="str">
        <f t="shared" si="77"/>
        <v>2023Q3</v>
      </c>
      <c r="B975" s="82">
        <f t="shared" si="94"/>
        <v>3</v>
      </c>
      <c r="C975" s="82">
        <f t="shared" ref="C975:D994" si="97">C771</f>
        <v>2023</v>
      </c>
      <c r="D975" s="82">
        <f t="shared" si="97"/>
        <v>9</v>
      </c>
      <c r="E975" s="59"/>
      <c r="G975" s="90" t="s">
        <v>141</v>
      </c>
      <c r="H975" s="90" t="s">
        <v>22</v>
      </c>
      <c r="I975" s="91">
        <f t="shared" ca="1" si="95"/>
        <v>8.6674931473999575</v>
      </c>
      <c r="J975" s="91"/>
      <c r="K975" s="90" t="s">
        <v>23</v>
      </c>
      <c r="L975" s="92">
        <v>1</v>
      </c>
      <c r="M975" s="138">
        <f t="shared" si="96"/>
        <v>45170</v>
      </c>
      <c r="N975" s="137"/>
      <c r="O975" s="90"/>
      <c r="P975" s="86" t="s">
        <v>113</v>
      </c>
      <c r="Q975" s="86"/>
      <c r="R975" s="93" t="str">
        <f t="shared" si="87"/>
        <v>2024 Validation</v>
      </c>
    </row>
    <row r="976" spans="1:18" x14ac:dyDescent="0.6">
      <c r="A976" s="82" t="str">
        <f t="shared" si="77"/>
        <v>2023Q4</v>
      </c>
      <c r="B976" s="82">
        <f t="shared" si="94"/>
        <v>4</v>
      </c>
      <c r="C976" s="82">
        <f t="shared" si="97"/>
        <v>2023</v>
      </c>
      <c r="D976" s="82">
        <f t="shared" si="97"/>
        <v>10</v>
      </c>
      <c r="E976" s="59"/>
      <c r="G976" s="90" t="s">
        <v>141</v>
      </c>
      <c r="H976" s="90" t="s">
        <v>22</v>
      </c>
      <c r="I976" s="91">
        <f t="shared" ca="1" si="95"/>
        <v>10.59776536738403</v>
      </c>
      <c r="J976" s="91"/>
      <c r="K976" s="90" t="s">
        <v>23</v>
      </c>
      <c r="L976" s="92">
        <v>1</v>
      </c>
      <c r="M976" s="138">
        <f t="shared" si="96"/>
        <v>45200</v>
      </c>
      <c r="N976" s="137"/>
      <c r="O976" s="90"/>
      <c r="P976" s="86" t="s">
        <v>113</v>
      </c>
      <c r="Q976" s="86"/>
      <c r="R976" s="93" t="str">
        <f t="shared" si="87"/>
        <v>2024 Validation</v>
      </c>
    </row>
    <row r="977" spans="1:18" x14ac:dyDescent="0.6">
      <c r="A977" s="82" t="str">
        <f t="shared" si="77"/>
        <v>2023Q4</v>
      </c>
      <c r="B977" s="82">
        <f t="shared" si="94"/>
        <v>4</v>
      </c>
      <c r="C977" s="82">
        <f t="shared" si="97"/>
        <v>2023</v>
      </c>
      <c r="D977" s="82">
        <f t="shared" si="97"/>
        <v>11</v>
      </c>
      <c r="E977" s="59"/>
      <c r="G977" s="90" t="s">
        <v>141</v>
      </c>
      <c r="H977" s="90" t="s">
        <v>22</v>
      </c>
      <c r="I977" s="91">
        <f t="shared" ca="1" si="95"/>
        <v>10.59776536738403</v>
      </c>
      <c r="J977" s="91"/>
      <c r="K977" s="90" t="s">
        <v>23</v>
      </c>
      <c r="L977" s="92">
        <v>1</v>
      </c>
      <c r="M977" s="138">
        <f t="shared" si="96"/>
        <v>45231</v>
      </c>
      <c r="N977" s="137"/>
      <c r="O977" s="90"/>
      <c r="P977" s="86" t="s">
        <v>113</v>
      </c>
      <c r="Q977" s="86"/>
      <c r="R977" s="93" t="str">
        <f t="shared" si="87"/>
        <v>2024 Validation</v>
      </c>
    </row>
    <row r="978" spans="1:18" x14ac:dyDescent="0.6">
      <c r="A978" s="82" t="str">
        <f t="shared" si="77"/>
        <v>2023Q4</v>
      </c>
      <c r="B978" s="82">
        <f t="shared" si="94"/>
        <v>4</v>
      </c>
      <c r="C978" s="82">
        <f t="shared" si="97"/>
        <v>2023</v>
      </c>
      <c r="D978" s="82">
        <f t="shared" si="97"/>
        <v>12</v>
      </c>
      <c r="E978" s="59"/>
      <c r="G978" s="90" t="s">
        <v>141</v>
      </c>
      <c r="H978" s="90" t="s">
        <v>22</v>
      </c>
      <c r="I978" s="91">
        <f t="shared" ca="1" si="95"/>
        <v>11.374958487426497</v>
      </c>
      <c r="J978" s="91"/>
      <c r="K978" s="90" t="s">
        <v>23</v>
      </c>
      <c r="L978" s="92">
        <v>1</v>
      </c>
      <c r="M978" s="138">
        <f t="shared" si="96"/>
        <v>45261</v>
      </c>
      <c r="N978" s="137"/>
      <c r="O978" s="90"/>
      <c r="P978" s="86" t="s">
        <v>113</v>
      </c>
      <c r="Q978" s="86"/>
      <c r="R978" s="93" t="str">
        <f t="shared" si="87"/>
        <v>2024 Validation</v>
      </c>
    </row>
    <row r="979" spans="1:18" x14ac:dyDescent="0.6">
      <c r="A979" s="82" t="str">
        <f t="shared" si="77"/>
        <v>2024Q1</v>
      </c>
      <c r="B979" s="82">
        <f t="shared" si="94"/>
        <v>1</v>
      </c>
      <c r="C979" s="82">
        <f t="shared" si="97"/>
        <v>2024</v>
      </c>
      <c r="D979" s="82">
        <f t="shared" si="97"/>
        <v>1</v>
      </c>
      <c r="E979" s="59"/>
      <c r="G979" s="90" t="s">
        <v>141</v>
      </c>
      <c r="H979" s="90" t="s">
        <v>22</v>
      </c>
      <c r="I979" s="91">
        <f t="shared" ca="1" si="95"/>
        <v>17.554664411445806</v>
      </c>
      <c r="J979" s="91"/>
      <c r="K979" s="90" t="s">
        <v>23</v>
      </c>
      <c r="L979" s="92">
        <v>1</v>
      </c>
      <c r="M979" s="138">
        <f t="shared" si="96"/>
        <v>45292</v>
      </c>
      <c r="N979" s="137"/>
      <c r="O979" s="90"/>
      <c r="P979" s="86" t="s">
        <v>113</v>
      </c>
      <c r="Q979" s="86"/>
      <c r="R979" s="93" t="str">
        <f t="shared" si="87"/>
        <v>2024 Validation</v>
      </c>
    </row>
    <row r="980" spans="1:18" x14ac:dyDescent="0.6">
      <c r="A980" s="82" t="str">
        <f t="shared" si="77"/>
        <v>2024Q1</v>
      </c>
      <c r="B980" s="82">
        <f t="shared" si="94"/>
        <v>1</v>
      </c>
      <c r="C980" s="82">
        <f t="shared" si="97"/>
        <v>2024</v>
      </c>
      <c r="D980" s="82">
        <f t="shared" si="97"/>
        <v>2</v>
      </c>
      <c r="E980" s="59"/>
      <c r="G980" s="90" t="s">
        <v>141</v>
      </c>
      <c r="H980" s="90" t="s">
        <v>22</v>
      </c>
      <c r="I980" s="91">
        <f t="shared" ca="1" si="95"/>
        <v>17.99877521155841</v>
      </c>
      <c r="J980" s="91"/>
      <c r="K980" s="90" t="s">
        <v>23</v>
      </c>
      <c r="L980" s="92">
        <v>1</v>
      </c>
      <c r="M980" s="138">
        <f t="shared" si="96"/>
        <v>45323</v>
      </c>
      <c r="N980" s="137"/>
      <c r="O980" s="90"/>
      <c r="P980" s="86" t="s">
        <v>113</v>
      </c>
      <c r="Q980" s="86"/>
      <c r="R980" s="93" t="str">
        <f t="shared" si="87"/>
        <v>2024 Validation</v>
      </c>
    </row>
    <row r="981" spans="1:18" x14ac:dyDescent="0.6">
      <c r="A981" s="82" t="str">
        <f t="shared" si="77"/>
        <v>2024Q1</v>
      </c>
      <c r="B981" s="82">
        <f t="shared" si="94"/>
        <v>1</v>
      </c>
      <c r="C981" s="82">
        <f t="shared" si="97"/>
        <v>2024</v>
      </c>
      <c r="D981" s="82">
        <f t="shared" si="97"/>
        <v>3</v>
      </c>
      <c r="E981" s="59"/>
      <c r="G981" s="90" t="s">
        <v>141</v>
      </c>
      <c r="H981" s="90" t="s">
        <v>22</v>
      </c>
      <c r="I981" s="91">
        <f t="shared" ca="1" si="95"/>
        <v>17.110553611333202</v>
      </c>
      <c r="J981" s="91"/>
      <c r="K981" s="90" t="s">
        <v>23</v>
      </c>
      <c r="L981" s="92">
        <v>1</v>
      </c>
      <c r="M981" s="138">
        <f t="shared" si="96"/>
        <v>45352</v>
      </c>
      <c r="N981" s="137"/>
      <c r="O981" s="90"/>
      <c r="P981" s="86" t="s">
        <v>113</v>
      </c>
      <c r="Q981" s="86"/>
      <c r="R981" s="93" t="str">
        <f t="shared" si="87"/>
        <v>2024 Validation</v>
      </c>
    </row>
    <row r="982" spans="1:18" x14ac:dyDescent="0.6">
      <c r="A982" s="82" t="str">
        <f t="shared" si="77"/>
        <v>2024Q2</v>
      </c>
      <c r="B982" s="82">
        <f t="shared" si="94"/>
        <v>2</v>
      </c>
      <c r="C982" s="82">
        <f t="shared" si="97"/>
        <v>2024</v>
      </c>
      <c r="D982" s="82">
        <f t="shared" si="97"/>
        <v>4</v>
      </c>
      <c r="E982" s="59"/>
      <c r="G982" s="90" t="s">
        <v>141</v>
      </c>
      <c r="H982" s="90" t="s">
        <v>22</v>
      </c>
      <c r="I982" s="91">
        <f t="shared" ca="1" si="95"/>
        <v>9.8815747259966251</v>
      </c>
      <c r="J982" s="91"/>
      <c r="K982" s="90" t="s">
        <v>23</v>
      </c>
      <c r="L982" s="92">
        <v>1</v>
      </c>
      <c r="M982" s="138">
        <f t="shared" si="96"/>
        <v>45383</v>
      </c>
      <c r="N982" s="137"/>
      <c r="O982" s="90"/>
      <c r="P982" s="86" t="s">
        <v>113</v>
      </c>
      <c r="Q982" s="86"/>
      <c r="R982" s="93" t="str">
        <f t="shared" si="87"/>
        <v>2024 Validation</v>
      </c>
    </row>
    <row r="983" spans="1:18" x14ac:dyDescent="0.6">
      <c r="A983" s="82" t="str">
        <f t="shared" si="77"/>
        <v>2024Q2</v>
      </c>
      <c r="B983" s="82">
        <f t="shared" si="94"/>
        <v>2</v>
      </c>
      <c r="C983" s="82">
        <f t="shared" si="97"/>
        <v>2024</v>
      </c>
      <c r="D983" s="82">
        <f t="shared" si="97"/>
        <v>5</v>
      </c>
      <c r="E983" s="59"/>
      <c r="G983" s="90" t="s">
        <v>141</v>
      </c>
      <c r="H983" s="90" t="s">
        <v>22</v>
      </c>
      <c r="I983" s="91">
        <f t="shared" ca="1" si="95"/>
        <v>8.9578233255769071</v>
      </c>
      <c r="J983" s="91"/>
      <c r="K983" s="90" t="s">
        <v>23</v>
      </c>
      <c r="L983" s="92">
        <v>1</v>
      </c>
      <c r="M983" s="138">
        <f t="shared" si="96"/>
        <v>45413</v>
      </c>
      <c r="N983" s="137"/>
      <c r="O983" s="90"/>
      <c r="P983" s="86" t="s">
        <v>113</v>
      </c>
      <c r="Q983" s="86"/>
      <c r="R983" s="93" t="str">
        <f t="shared" si="87"/>
        <v>2024 Validation</v>
      </c>
    </row>
    <row r="984" spans="1:18" x14ac:dyDescent="0.6">
      <c r="A984" s="82" t="str">
        <f t="shared" si="77"/>
        <v>2024Q2</v>
      </c>
      <c r="B984" s="82">
        <f t="shared" si="94"/>
        <v>2</v>
      </c>
      <c r="C984" s="82">
        <f t="shared" si="97"/>
        <v>2024</v>
      </c>
      <c r="D984" s="82">
        <f t="shared" si="97"/>
        <v>6</v>
      </c>
      <c r="E984" s="59"/>
      <c r="G984" s="90" t="s">
        <v>141</v>
      </c>
      <c r="H984" s="90" t="s">
        <v>22</v>
      </c>
      <c r="I984" s="91">
        <f t="shared" ca="1" si="95"/>
        <v>8.9578233255769071</v>
      </c>
      <c r="J984" s="91"/>
      <c r="K984" s="90" t="s">
        <v>23</v>
      </c>
      <c r="L984" s="92">
        <v>1</v>
      </c>
      <c r="M984" s="138">
        <f t="shared" si="96"/>
        <v>45444</v>
      </c>
      <c r="N984" s="137"/>
      <c r="O984" s="90"/>
      <c r="P984" s="86" t="s">
        <v>113</v>
      </c>
      <c r="Q984" s="86"/>
      <c r="R984" s="93" t="str">
        <f t="shared" si="87"/>
        <v>2024 Validation</v>
      </c>
    </row>
    <row r="985" spans="1:18" x14ac:dyDescent="0.6">
      <c r="A985" s="82" t="str">
        <f t="shared" si="77"/>
        <v>2024Q3</v>
      </c>
      <c r="B985" s="82">
        <f t="shared" si="94"/>
        <v>3</v>
      </c>
      <c r="C985" s="82">
        <f t="shared" si="97"/>
        <v>2024</v>
      </c>
      <c r="D985" s="82">
        <f t="shared" si="97"/>
        <v>7</v>
      </c>
      <c r="E985" s="59"/>
      <c r="G985" s="90" t="s">
        <v>141</v>
      </c>
      <c r="H985" s="90" t="s">
        <v>22</v>
      </c>
      <c r="I985" s="91">
        <f t="shared" ca="1" si="95"/>
        <v>8.678950257735691</v>
      </c>
      <c r="J985" s="91"/>
      <c r="K985" s="90" t="s">
        <v>23</v>
      </c>
      <c r="L985" s="92">
        <v>1</v>
      </c>
      <c r="M985" s="138">
        <f t="shared" si="96"/>
        <v>45474</v>
      </c>
      <c r="N985" s="137"/>
      <c r="O985" s="90"/>
      <c r="P985" s="86" t="s">
        <v>113</v>
      </c>
      <c r="Q985" s="86"/>
      <c r="R985" s="93" t="str">
        <f t="shared" si="87"/>
        <v>2024 Validation</v>
      </c>
    </row>
    <row r="986" spans="1:18" x14ac:dyDescent="0.6">
      <c r="A986" s="82" t="str">
        <f t="shared" si="77"/>
        <v>2024Q3</v>
      </c>
      <c r="B986" s="82">
        <f t="shared" si="94"/>
        <v>3</v>
      </c>
      <c r="C986" s="82">
        <f t="shared" si="97"/>
        <v>2024</v>
      </c>
      <c r="D986" s="82">
        <f t="shared" si="97"/>
        <v>8</v>
      </c>
      <c r="E986" s="59"/>
      <c r="G986" s="90" t="s">
        <v>141</v>
      </c>
      <c r="H986" s="90" t="s">
        <v>22</v>
      </c>
      <c r="I986" s="91">
        <f t="shared" ca="1" si="95"/>
        <v>8.678950257735691</v>
      </c>
      <c r="J986" s="91"/>
      <c r="K986" s="90" t="s">
        <v>23</v>
      </c>
      <c r="L986" s="92">
        <v>1</v>
      </c>
      <c r="M986" s="138">
        <f t="shared" si="96"/>
        <v>45505</v>
      </c>
      <c r="N986" s="137"/>
      <c r="O986" s="90"/>
      <c r="P986" s="86" t="s">
        <v>113</v>
      </c>
      <c r="Q986" s="86"/>
      <c r="R986" s="93" t="str">
        <f t="shared" si="87"/>
        <v>2024 Validation</v>
      </c>
    </row>
    <row r="987" spans="1:18" x14ac:dyDescent="0.6">
      <c r="A987" s="82" t="str">
        <f t="shared" si="77"/>
        <v>2024Q3</v>
      </c>
      <c r="B987" s="82">
        <f t="shared" si="94"/>
        <v>3</v>
      </c>
      <c r="C987" s="82">
        <f t="shared" si="97"/>
        <v>2024</v>
      </c>
      <c r="D987" s="82">
        <f t="shared" si="97"/>
        <v>9</v>
      </c>
      <c r="E987" s="59"/>
      <c r="G987" s="90" t="s">
        <v>141</v>
      </c>
      <c r="H987" s="90" t="s">
        <v>22</v>
      </c>
      <c r="I987" s="91">
        <f t="shared" ca="1" si="95"/>
        <v>8.678950257735691</v>
      </c>
      <c r="J987" s="91"/>
      <c r="K987" s="90" t="s">
        <v>23</v>
      </c>
      <c r="L987" s="92">
        <v>1</v>
      </c>
      <c r="M987" s="138">
        <f t="shared" si="96"/>
        <v>45536</v>
      </c>
      <c r="N987" s="137"/>
      <c r="O987" s="90"/>
      <c r="P987" s="86" t="s">
        <v>113</v>
      </c>
      <c r="Q987" s="86"/>
      <c r="R987" s="93" t="str">
        <f t="shared" si="87"/>
        <v>2024 Validation</v>
      </c>
    </row>
    <row r="988" spans="1:18" x14ac:dyDescent="0.6">
      <c r="A988" s="82" t="str">
        <f t="shared" si="77"/>
        <v>2024Q4</v>
      </c>
      <c r="B988" s="82">
        <f t="shared" si="94"/>
        <v>4</v>
      </c>
      <c r="C988" s="82">
        <f t="shared" si="97"/>
        <v>2024</v>
      </c>
      <c r="D988" s="82">
        <f t="shared" si="97"/>
        <v>10</v>
      </c>
      <c r="E988" s="59"/>
      <c r="G988" s="90" t="s">
        <v>141</v>
      </c>
      <c r="H988" s="90" t="s">
        <v>22</v>
      </c>
      <c r="I988" s="91">
        <f t="shared" ca="1" si="95"/>
        <v>10.59776536738403</v>
      </c>
      <c r="J988" s="91"/>
      <c r="K988" s="90" t="s">
        <v>23</v>
      </c>
      <c r="L988" s="92">
        <v>1</v>
      </c>
      <c r="M988" s="138">
        <f t="shared" si="96"/>
        <v>45566</v>
      </c>
      <c r="N988" s="137"/>
      <c r="O988" s="90"/>
      <c r="P988" s="86" t="s">
        <v>113</v>
      </c>
      <c r="Q988" s="86"/>
      <c r="R988" s="93" t="str">
        <f t="shared" si="87"/>
        <v>2024 Validation</v>
      </c>
    </row>
    <row r="989" spans="1:18" x14ac:dyDescent="0.6">
      <c r="A989" s="82" t="str">
        <f t="shared" si="77"/>
        <v>2024Q4</v>
      </c>
      <c r="B989" s="82">
        <f t="shared" si="94"/>
        <v>4</v>
      </c>
      <c r="C989" s="82">
        <f t="shared" si="97"/>
        <v>2024</v>
      </c>
      <c r="D989" s="82">
        <f t="shared" si="97"/>
        <v>11</v>
      </c>
      <c r="E989" s="59"/>
      <c r="G989" s="90" t="s">
        <v>141</v>
      </c>
      <c r="H989" s="90" t="s">
        <v>22</v>
      </c>
      <c r="I989" s="91">
        <f t="shared" ca="1" si="95"/>
        <v>10.59776536738403</v>
      </c>
      <c r="J989" s="91"/>
      <c r="K989" s="90" t="s">
        <v>23</v>
      </c>
      <c r="L989" s="92">
        <v>1</v>
      </c>
      <c r="M989" s="138">
        <f t="shared" si="96"/>
        <v>45597</v>
      </c>
      <c r="N989" s="137"/>
      <c r="O989" s="90"/>
      <c r="P989" s="86" t="s">
        <v>113</v>
      </c>
      <c r="Q989" s="86"/>
      <c r="R989" s="93" t="str">
        <f t="shared" si="87"/>
        <v>2024 Validation</v>
      </c>
    </row>
    <row r="990" spans="1:18" x14ac:dyDescent="0.6">
      <c r="A990" s="82" t="str">
        <f t="shared" si="77"/>
        <v>2024Q4</v>
      </c>
      <c r="B990" s="82">
        <f t="shared" si="94"/>
        <v>4</v>
      </c>
      <c r="C990" s="82">
        <f t="shared" si="97"/>
        <v>2024</v>
      </c>
      <c r="D990" s="82">
        <f t="shared" si="97"/>
        <v>12</v>
      </c>
      <c r="E990" s="59"/>
      <c r="G990" s="90" t="s">
        <v>141</v>
      </c>
      <c r="H990" s="90" t="s">
        <v>22</v>
      </c>
      <c r="I990" s="91">
        <f t="shared" ca="1" si="95"/>
        <v>11.374958487426497</v>
      </c>
      <c r="J990" s="91"/>
      <c r="K990" s="90" t="s">
        <v>23</v>
      </c>
      <c r="L990" s="92">
        <v>1</v>
      </c>
      <c r="M990" s="138">
        <f t="shared" si="96"/>
        <v>45627</v>
      </c>
      <c r="N990" s="137"/>
      <c r="O990" s="90"/>
      <c r="P990" s="86" t="s">
        <v>113</v>
      </c>
      <c r="Q990" s="86"/>
      <c r="R990" s="93" t="str">
        <f t="shared" si="87"/>
        <v>2024 Validation</v>
      </c>
    </row>
    <row r="991" spans="1:18" x14ac:dyDescent="0.6">
      <c r="A991" s="82" t="str">
        <f t="shared" ref="A991:A1098" si="98">C991&amp;"Q"&amp;B991</f>
        <v>2025Q1</v>
      </c>
      <c r="B991" s="82">
        <f t="shared" si="94"/>
        <v>1</v>
      </c>
      <c r="C991" s="82">
        <f t="shared" si="97"/>
        <v>2025</v>
      </c>
      <c r="D991" s="82">
        <f t="shared" si="97"/>
        <v>1</v>
      </c>
      <c r="E991" s="59"/>
      <c r="G991" s="90" t="s">
        <v>141</v>
      </c>
      <c r="H991" s="90" t="s">
        <v>22</v>
      </c>
      <c r="I991" s="91">
        <f t="shared" ca="1" si="95"/>
        <v>17.554664411445806</v>
      </c>
      <c r="J991" s="91"/>
      <c r="K991" s="90" t="s">
        <v>23</v>
      </c>
      <c r="L991" s="92">
        <v>1</v>
      </c>
      <c r="M991" s="138">
        <f t="shared" si="96"/>
        <v>45658</v>
      </c>
      <c r="N991" s="137"/>
      <c r="O991" s="90"/>
      <c r="P991" s="86" t="s">
        <v>113</v>
      </c>
      <c r="Q991" s="86"/>
      <c r="R991" s="93" t="str">
        <f t="shared" si="87"/>
        <v>2024 Validation</v>
      </c>
    </row>
    <row r="992" spans="1:18" x14ac:dyDescent="0.6">
      <c r="A992" s="82" t="str">
        <f t="shared" si="98"/>
        <v>2025Q1</v>
      </c>
      <c r="B992" s="82">
        <f t="shared" si="94"/>
        <v>1</v>
      </c>
      <c r="C992" s="82">
        <f t="shared" si="97"/>
        <v>2025</v>
      </c>
      <c r="D992" s="82">
        <f t="shared" si="97"/>
        <v>2</v>
      </c>
      <c r="E992" s="59"/>
      <c r="G992" s="90" t="s">
        <v>141</v>
      </c>
      <c r="H992" s="90" t="s">
        <v>22</v>
      </c>
      <c r="I992" s="91">
        <f t="shared" ca="1" si="95"/>
        <v>17.99877521155841</v>
      </c>
      <c r="J992" s="91"/>
      <c r="K992" s="90" t="s">
        <v>23</v>
      </c>
      <c r="L992" s="92">
        <v>1</v>
      </c>
      <c r="M992" s="138">
        <f t="shared" si="96"/>
        <v>45689</v>
      </c>
      <c r="N992" s="137"/>
      <c r="O992" s="90"/>
      <c r="P992" s="86" t="s">
        <v>113</v>
      </c>
      <c r="Q992" s="86"/>
      <c r="R992" s="93" t="str">
        <f t="shared" si="87"/>
        <v>2024 Validation</v>
      </c>
    </row>
    <row r="993" spans="1:18" x14ac:dyDescent="0.6">
      <c r="A993" s="82" t="str">
        <f t="shared" si="98"/>
        <v>2025Q1</v>
      </c>
      <c r="B993" s="82">
        <f t="shared" si="94"/>
        <v>1</v>
      </c>
      <c r="C993" s="82">
        <f t="shared" si="97"/>
        <v>2025</v>
      </c>
      <c r="D993" s="82">
        <f t="shared" si="97"/>
        <v>3</v>
      </c>
      <c r="E993" s="59"/>
      <c r="G993" s="90" t="s">
        <v>141</v>
      </c>
      <c r="H993" s="90" t="s">
        <v>22</v>
      </c>
      <c r="I993" s="91">
        <f t="shared" ca="1" si="95"/>
        <v>17.110553611333202</v>
      </c>
      <c r="J993" s="91"/>
      <c r="K993" s="90" t="s">
        <v>23</v>
      </c>
      <c r="L993" s="92">
        <v>1</v>
      </c>
      <c r="M993" s="138">
        <f t="shared" si="96"/>
        <v>45717</v>
      </c>
      <c r="N993" s="137"/>
      <c r="O993" s="90"/>
      <c r="P993" s="86" t="s">
        <v>113</v>
      </c>
      <c r="Q993" s="86"/>
      <c r="R993" s="93" t="str">
        <f t="shared" si="87"/>
        <v>2024 Validation</v>
      </c>
    </row>
    <row r="994" spans="1:18" x14ac:dyDescent="0.6">
      <c r="A994" s="82" t="str">
        <f t="shared" si="98"/>
        <v>2025Q2</v>
      </c>
      <c r="B994" s="82">
        <f t="shared" si="94"/>
        <v>2</v>
      </c>
      <c r="C994" s="82">
        <f t="shared" si="97"/>
        <v>2025</v>
      </c>
      <c r="D994" s="82">
        <f t="shared" si="97"/>
        <v>4</v>
      </c>
      <c r="E994" s="59"/>
      <c r="G994" s="90" t="s">
        <v>141</v>
      </c>
      <c r="H994" s="90" t="s">
        <v>22</v>
      </c>
      <c r="I994" s="91">
        <f t="shared" ca="1" si="95"/>
        <v>9.8815747259966251</v>
      </c>
      <c r="J994" s="91"/>
      <c r="K994" s="90" t="s">
        <v>23</v>
      </c>
      <c r="L994" s="92">
        <v>1</v>
      </c>
      <c r="M994" s="138">
        <f t="shared" si="96"/>
        <v>45748</v>
      </c>
      <c r="N994" s="137"/>
      <c r="O994" s="90"/>
      <c r="P994" s="86" t="s">
        <v>113</v>
      </c>
      <c r="Q994" s="86"/>
      <c r="R994" s="93" t="str">
        <f t="shared" si="87"/>
        <v>2024 Validation</v>
      </c>
    </row>
    <row r="995" spans="1:18" x14ac:dyDescent="0.6">
      <c r="A995" s="82" t="str">
        <f t="shared" si="98"/>
        <v>2025Q2</v>
      </c>
      <c r="B995" s="82">
        <f t="shared" si="94"/>
        <v>2</v>
      </c>
      <c r="C995" s="82">
        <f t="shared" ref="C995:D1014" si="99">C791</f>
        <v>2025</v>
      </c>
      <c r="D995" s="82">
        <f t="shared" si="99"/>
        <v>5</v>
      </c>
      <c r="E995" s="59"/>
      <c r="G995" s="90" t="s">
        <v>141</v>
      </c>
      <c r="H995" s="90" t="s">
        <v>22</v>
      </c>
      <c r="I995" s="91">
        <f t="shared" ca="1" si="95"/>
        <v>8.9578233255769071</v>
      </c>
      <c r="J995" s="91"/>
      <c r="K995" s="90" t="s">
        <v>23</v>
      </c>
      <c r="L995" s="92">
        <v>1</v>
      </c>
      <c r="M995" s="138">
        <f t="shared" si="96"/>
        <v>45778</v>
      </c>
      <c r="N995" s="137"/>
      <c r="O995" s="90"/>
      <c r="P995" s="86" t="s">
        <v>113</v>
      </c>
      <c r="Q995" s="86"/>
      <c r="R995" s="93" t="str">
        <f t="shared" si="87"/>
        <v>2024 Validation</v>
      </c>
    </row>
    <row r="996" spans="1:18" x14ac:dyDescent="0.6">
      <c r="A996" s="82" t="str">
        <f t="shared" si="98"/>
        <v>2025Q2</v>
      </c>
      <c r="B996" s="82">
        <f t="shared" si="94"/>
        <v>2</v>
      </c>
      <c r="C996" s="82">
        <f t="shared" si="99"/>
        <v>2025</v>
      </c>
      <c r="D996" s="82">
        <f t="shared" si="99"/>
        <v>6</v>
      </c>
      <c r="E996" s="59"/>
      <c r="G996" s="90" t="s">
        <v>141</v>
      </c>
      <c r="H996" s="90" t="s">
        <v>22</v>
      </c>
      <c r="I996" s="91">
        <f t="shared" ca="1" si="95"/>
        <v>8.9578233255769071</v>
      </c>
      <c r="J996" s="91"/>
      <c r="K996" s="90" t="s">
        <v>23</v>
      </c>
      <c r="L996" s="92">
        <v>1</v>
      </c>
      <c r="M996" s="138">
        <f t="shared" si="96"/>
        <v>45809</v>
      </c>
      <c r="N996" s="137"/>
      <c r="O996" s="90"/>
      <c r="P996" s="86" t="s">
        <v>113</v>
      </c>
      <c r="Q996" s="86"/>
      <c r="R996" s="93" t="str">
        <f t="shared" si="87"/>
        <v>2024 Validation</v>
      </c>
    </row>
    <row r="997" spans="1:18" x14ac:dyDescent="0.6">
      <c r="A997" s="82" t="str">
        <f t="shared" si="98"/>
        <v>2025Q3</v>
      </c>
      <c r="B997" s="82">
        <f t="shared" si="94"/>
        <v>3</v>
      </c>
      <c r="C997" s="82">
        <f t="shared" si="99"/>
        <v>2025</v>
      </c>
      <c r="D997" s="82">
        <f t="shared" si="99"/>
        <v>7</v>
      </c>
      <c r="E997" s="59"/>
      <c r="G997" s="90" t="s">
        <v>141</v>
      </c>
      <c r="H997" s="90" t="s">
        <v>22</v>
      </c>
      <c r="I997" s="91">
        <f t="shared" ca="1" si="95"/>
        <v>8.678950257735691</v>
      </c>
      <c r="J997" s="91"/>
      <c r="K997" s="90" t="s">
        <v>23</v>
      </c>
      <c r="L997" s="92">
        <v>1</v>
      </c>
      <c r="M997" s="138">
        <f t="shared" si="96"/>
        <v>45839</v>
      </c>
      <c r="N997" s="137"/>
      <c r="O997" s="90"/>
      <c r="P997" s="86" t="s">
        <v>113</v>
      </c>
      <c r="Q997" s="86"/>
      <c r="R997" s="93" t="str">
        <f t="shared" si="87"/>
        <v>2024 Validation</v>
      </c>
    </row>
    <row r="998" spans="1:18" x14ac:dyDescent="0.6">
      <c r="A998" s="82" t="str">
        <f t="shared" si="98"/>
        <v>2025Q3</v>
      </c>
      <c r="B998" s="82">
        <f t="shared" si="94"/>
        <v>3</v>
      </c>
      <c r="C998" s="82">
        <f t="shared" si="99"/>
        <v>2025</v>
      </c>
      <c r="D998" s="82">
        <f t="shared" si="99"/>
        <v>8</v>
      </c>
      <c r="E998" s="59"/>
      <c r="G998" s="90" t="s">
        <v>141</v>
      </c>
      <c r="H998" s="90" t="s">
        <v>22</v>
      </c>
      <c r="I998" s="91">
        <f t="shared" ca="1" si="95"/>
        <v>8.678950257735691</v>
      </c>
      <c r="J998" s="91"/>
      <c r="K998" s="90" t="s">
        <v>23</v>
      </c>
      <c r="L998" s="92">
        <v>1</v>
      </c>
      <c r="M998" s="138">
        <f t="shared" si="96"/>
        <v>45870</v>
      </c>
      <c r="N998" s="137"/>
      <c r="O998" s="90"/>
      <c r="P998" s="86" t="s">
        <v>113</v>
      </c>
      <c r="Q998" s="86"/>
      <c r="R998" s="93" t="str">
        <f t="shared" si="87"/>
        <v>2024 Validation</v>
      </c>
    </row>
    <row r="999" spans="1:18" x14ac:dyDescent="0.6">
      <c r="A999" s="82" t="str">
        <f t="shared" si="98"/>
        <v>2025Q3</v>
      </c>
      <c r="B999" s="82">
        <f t="shared" si="94"/>
        <v>3</v>
      </c>
      <c r="C999" s="82">
        <f t="shared" si="99"/>
        <v>2025</v>
      </c>
      <c r="D999" s="82">
        <f t="shared" si="99"/>
        <v>9</v>
      </c>
      <c r="E999" s="59"/>
      <c r="G999" s="90" t="s">
        <v>141</v>
      </c>
      <c r="H999" s="90" t="s">
        <v>22</v>
      </c>
      <c r="I999" s="91">
        <f t="shared" ca="1" si="95"/>
        <v>8.678950257735691</v>
      </c>
      <c r="J999" s="91"/>
      <c r="K999" s="90" t="s">
        <v>23</v>
      </c>
      <c r="L999" s="92">
        <v>1</v>
      </c>
      <c r="M999" s="138">
        <f t="shared" si="96"/>
        <v>45901</v>
      </c>
      <c r="N999" s="137"/>
      <c r="O999" s="90"/>
      <c r="P999" s="86" t="s">
        <v>113</v>
      </c>
      <c r="Q999" s="86"/>
      <c r="R999" s="93" t="str">
        <f t="shared" si="87"/>
        <v>2024 Validation</v>
      </c>
    </row>
    <row r="1000" spans="1:18" x14ac:dyDescent="0.6">
      <c r="A1000" s="82" t="str">
        <f t="shared" si="98"/>
        <v>2025Q4</v>
      </c>
      <c r="B1000" s="82">
        <f t="shared" si="94"/>
        <v>4</v>
      </c>
      <c r="C1000" s="82">
        <f t="shared" si="99"/>
        <v>2025</v>
      </c>
      <c r="D1000" s="82">
        <f t="shared" si="99"/>
        <v>10</v>
      </c>
      <c r="E1000" s="59"/>
      <c r="G1000" s="90" t="s">
        <v>141</v>
      </c>
      <c r="H1000" s="90" t="s">
        <v>22</v>
      </c>
      <c r="I1000" s="91">
        <f t="shared" ca="1" si="95"/>
        <v>10.59776536738403</v>
      </c>
      <c r="J1000" s="91"/>
      <c r="K1000" s="90" t="s">
        <v>23</v>
      </c>
      <c r="L1000" s="92">
        <v>1</v>
      </c>
      <c r="M1000" s="138">
        <f t="shared" si="96"/>
        <v>45931</v>
      </c>
      <c r="N1000" s="137"/>
      <c r="O1000" s="90"/>
      <c r="P1000" s="86" t="s">
        <v>113</v>
      </c>
      <c r="Q1000" s="86"/>
      <c r="R1000" s="93" t="str">
        <f t="shared" si="87"/>
        <v>2024 Validation</v>
      </c>
    </row>
    <row r="1001" spans="1:18" x14ac:dyDescent="0.6">
      <c r="A1001" s="82" t="str">
        <f t="shared" si="98"/>
        <v>2025Q4</v>
      </c>
      <c r="B1001" s="82">
        <f t="shared" si="94"/>
        <v>4</v>
      </c>
      <c r="C1001" s="82">
        <f t="shared" si="99"/>
        <v>2025</v>
      </c>
      <c r="D1001" s="82">
        <f t="shared" si="99"/>
        <v>11</v>
      </c>
      <c r="E1001" s="59"/>
      <c r="G1001" s="90" t="s">
        <v>141</v>
      </c>
      <c r="H1001" s="90" t="s">
        <v>22</v>
      </c>
      <c r="I1001" s="91">
        <f t="shared" ca="1" si="95"/>
        <v>10.59776536738403</v>
      </c>
      <c r="J1001" s="91"/>
      <c r="K1001" s="90" t="s">
        <v>23</v>
      </c>
      <c r="L1001" s="92">
        <v>1</v>
      </c>
      <c r="M1001" s="138">
        <f t="shared" si="96"/>
        <v>45962</v>
      </c>
      <c r="N1001" s="137"/>
      <c r="O1001" s="90"/>
      <c r="P1001" s="86" t="s">
        <v>113</v>
      </c>
      <c r="Q1001" s="86"/>
      <c r="R1001" s="93" t="str">
        <f t="shared" si="87"/>
        <v>2024 Validation</v>
      </c>
    </row>
    <row r="1002" spans="1:18" x14ac:dyDescent="0.6">
      <c r="A1002" s="82" t="str">
        <f t="shared" si="98"/>
        <v>2025Q4</v>
      </c>
      <c r="B1002" s="82">
        <f t="shared" si="94"/>
        <v>4</v>
      </c>
      <c r="C1002" s="82">
        <f t="shared" si="99"/>
        <v>2025</v>
      </c>
      <c r="D1002" s="82">
        <f t="shared" si="99"/>
        <v>12</v>
      </c>
      <c r="E1002" s="59"/>
      <c r="G1002" s="90" t="s">
        <v>141</v>
      </c>
      <c r="H1002" s="90" t="s">
        <v>22</v>
      </c>
      <c r="I1002" s="91">
        <f t="shared" ca="1" si="95"/>
        <v>11.374958487426497</v>
      </c>
      <c r="J1002" s="91"/>
      <c r="K1002" s="90" t="s">
        <v>23</v>
      </c>
      <c r="L1002" s="92">
        <v>1</v>
      </c>
      <c r="M1002" s="138">
        <f t="shared" si="96"/>
        <v>45992</v>
      </c>
      <c r="N1002" s="137"/>
      <c r="O1002" s="90"/>
      <c r="P1002" s="86" t="s">
        <v>113</v>
      </c>
      <c r="Q1002" s="86"/>
      <c r="R1002" s="93" t="str">
        <f t="shared" si="87"/>
        <v>2024 Validation</v>
      </c>
    </row>
    <row r="1003" spans="1:18" x14ac:dyDescent="0.6">
      <c r="A1003" s="82" t="str">
        <f t="shared" si="98"/>
        <v>2026Q1</v>
      </c>
      <c r="B1003" s="82">
        <f t="shared" si="94"/>
        <v>1</v>
      </c>
      <c r="C1003" s="82">
        <f t="shared" si="99"/>
        <v>2026</v>
      </c>
      <c r="D1003" s="82">
        <f t="shared" si="99"/>
        <v>1</v>
      </c>
      <c r="E1003" s="59"/>
      <c r="G1003" s="90" t="s">
        <v>141</v>
      </c>
      <c r="H1003" s="90" t="s">
        <v>22</v>
      </c>
      <c r="I1003" s="91">
        <f t="shared" ca="1" si="95"/>
        <v>17.554664411445806</v>
      </c>
      <c r="J1003" s="91"/>
      <c r="K1003" s="90" t="s">
        <v>23</v>
      </c>
      <c r="L1003" s="92">
        <v>1</v>
      </c>
      <c r="M1003" s="138">
        <f t="shared" si="96"/>
        <v>46023</v>
      </c>
      <c r="N1003" s="137"/>
      <c r="O1003" s="90"/>
      <c r="P1003" s="86" t="s">
        <v>113</v>
      </c>
      <c r="Q1003" s="86"/>
      <c r="R1003" s="93" t="str">
        <f t="shared" si="87"/>
        <v>2024 Validation</v>
      </c>
    </row>
    <row r="1004" spans="1:18" x14ac:dyDescent="0.6">
      <c r="A1004" s="82" t="str">
        <f t="shared" si="98"/>
        <v>2026Q1</v>
      </c>
      <c r="B1004" s="82">
        <f t="shared" si="94"/>
        <v>1</v>
      </c>
      <c r="C1004" s="82">
        <f t="shared" si="99"/>
        <v>2026</v>
      </c>
      <c r="D1004" s="82">
        <f t="shared" si="99"/>
        <v>2</v>
      </c>
      <c r="E1004" s="59"/>
      <c r="G1004" s="90" t="s">
        <v>141</v>
      </c>
      <c r="H1004" s="90" t="s">
        <v>22</v>
      </c>
      <c r="I1004" s="91">
        <f t="shared" ca="1" si="95"/>
        <v>17.99877521155841</v>
      </c>
      <c r="J1004" s="91"/>
      <c r="K1004" s="90" t="s">
        <v>23</v>
      </c>
      <c r="L1004" s="92">
        <v>1</v>
      </c>
      <c r="M1004" s="138">
        <f t="shared" si="96"/>
        <v>46054</v>
      </c>
      <c r="N1004" s="137"/>
      <c r="O1004" s="90"/>
      <c r="P1004" s="86" t="s">
        <v>113</v>
      </c>
      <c r="Q1004" s="86"/>
      <c r="R1004" s="93" t="str">
        <f t="shared" si="87"/>
        <v>2024 Validation</v>
      </c>
    </row>
    <row r="1005" spans="1:18" x14ac:dyDescent="0.6">
      <c r="A1005" s="82" t="str">
        <f t="shared" si="98"/>
        <v>2026Q1</v>
      </c>
      <c r="B1005" s="82">
        <f t="shared" si="94"/>
        <v>1</v>
      </c>
      <c r="C1005" s="82">
        <f t="shared" si="99"/>
        <v>2026</v>
      </c>
      <c r="D1005" s="82">
        <f t="shared" si="99"/>
        <v>3</v>
      </c>
      <c r="E1005" s="59"/>
      <c r="G1005" s="90" t="s">
        <v>141</v>
      </c>
      <c r="H1005" s="90" t="s">
        <v>22</v>
      </c>
      <c r="I1005" s="91">
        <f t="shared" ca="1" si="95"/>
        <v>17.110553611333202</v>
      </c>
      <c r="J1005" s="91"/>
      <c r="K1005" s="90" t="s">
        <v>23</v>
      </c>
      <c r="L1005" s="92">
        <v>1</v>
      </c>
      <c r="M1005" s="138">
        <f t="shared" si="96"/>
        <v>46082</v>
      </c>
      <c r="N1005" s="137"/>
      <c r="O1005" s="90"/>
      <c r="P1005" s="86" t="s">
        <v>113</v>
      </c>
      <c r="Q1005" s="86"/>
      <c r="R1005" s="93" t="str">
        <f t="shared" si="87"/>
        <v>2024 Validation</v>
      </c>
    </row>
    <row r="1006" spans="1:18" x14ac:dyDescent="0.6">
      <c r="A1006" s="82" t="str">
        <f t="shared" si="98"/>
        <v>2026Q2</v>
      </c>
      <c r="B1006" s="82">
        <f t="shared" si="94"/>
        <v>2</v>
      </c>
      <c r="C1006" s="82">
        <f t="shared" si="99"/>
        <v>2026</v>
      </c>
      <c r="D1006" s="82">
        <f t="shared" si="99"/>
        <v>4</v>
      </c>
      <c r="E1006" s="59"/>
      <c r="G1006" s="90" t="s">
        <v>141</v>
      </c>
      <c r="H1006" s="90" t="s">
        <v>22</v>
      </c>
      <c r="I1006" s="91">
        <f t="shared" ca="1" si="95"/>
        <v>9.8815747259966251</v>
      </c>
      <c r="J1006" s="91"/>
      <c r="K1006" s="90" t="s">
        <v>23</v>
      </c>
      <c r="L1006" s="92">
        <v>1</v>
      </c>
      <c r="M1006" s="138">
        <f t="shared" si="96"/>
        <v>46113</v>
      </c>
      <c r="N1006" s="137"/>
      <c r="O1006" s="90"/>
      <c r="P1006" s="86" t="s">
        <v>113</v>
      </c>
      <c r="Q1006" s="86"/>
      <c r="R1006" s="93" t="str">
        <f t="shared" si="87"/>
        <v>2024 Validation</v>
      </c>
    </row>
    <row r="1007" spans="1:18" x14ac:dyDescent="0.6">
      <c r="A1007" s="82" t="str">
        <f t="shared" si="98"/>
        <v>2026Q2</v>
      </c>
      <c r="B1007" s="82">
        <f t="shared" si="94"/>
        <v>2</v>
      </c>
      <c r="C1007" s="82">
        <f t="shared" si="99"/>
        <v>2026</v>
      </c>
      <c r="D1007" s="82">
        <f t="shared" si="99"/>
        <v>5</v>
      </c>
      <c r="E1007" s="59"/>
      <c r="G1007" s="90" t="s">
        <v>141</v>
      </c>
      <c r="H1007" s="90" t="s">
        <v>22</v>
      </c>
      <c r="I1007" s="91">
        <f t="shared" ca="1" si="95"/>
        <v>8.9578233255769071</v>
      </c>
      <c r="J1007" s="91"/>
      <c r="K1007" s="90" t="s">
        <v>23</v>
      </c>
      <c r="L1007" s="92">
        <v>1</v>
      </c>
      <c r="M1007" s="138">
        <f t="shared" si="96"/>
        <v>46143</v>
      </c>
      <c r="N1007" s="137"/>
      <c r="O1007" s="90"/>
      <c r="P1007" s="86" t="s">
        <v>113</v>
      </c>
      <c r="Q1007" s="86"/>
      <c r="R1007" s="93" t="str">
        <f t="shared" si="87"/>
        <v>2024 Validation</v>
      </c>
    </row>
    <row r="1008" spans="1:18" x14ac:dyDescent="0.6">
      <c r="A1008" s="82" t="str">
        <f t="shared" si="98"/>
        <v>2026Q2</v>
      </c>
      <c r="B1008" s="82">
        <f t="shared" si="94"/>
        <v>2</v>
      </c>
      <c r="C1008" s="82">
        <f t="shared" si="99"/>
        <v>2026</v>
      </c>
      <c r="D1008" s="82">
        <f t="shared" si="99"/>
        <v>6</v>
      </c>
      <c r="E1008" s="59"/>
      <c r="G1008" s="90" t="s">
        <v>141</v>
      </c>
      <c r="H1008" s="90" t="s">
        <v>22</v>
      </c>
      <c r="I1008" s="91">
        <f t="shared" ca="1" si="95"/>
        <v>8.9578233255769071</v>
      </c>
      <c r="J1008" s="91"/>
      <c r="K1008" s="90" t="s">
        <v>23</v>
      </c>
      <c r="L1008" s="92">
        <v>1</v>
      </c>
      <c r="M1008" s="138">
        <f t="shared" si="96"/>
        <v>46174</v>
      </c>
      <c r="N1008" s="137"/>
      <c r="O1008" s="90"/>
      <c r="P1008" s="86" t="s">
        <v>113</v>
      </c>
      <c r="Q1008" s="86"/>
      <c r="R1008" s="93" t="str">
        <f t="shared" si="87"/>
        <v>2024 Validation</v>
      </c>
    </row>
    <row r="1009" spans="1:18" x14ac:dyDescent="0.6">
      <c r="A1009" s="82" t="str">
        <f t="shared" si="98"/>
        <v>2026Q3</v>
      </c>
      <c r="B1009" s="82">
        <f t="shared" si="94"/>
        <v>3</v>
      </c>
      <c r="C1009" s="82">
        <f t="shared" si="99"/>
        <v>2026</v>
      </c>
      <c r="D1009" s="82">
        <f t="shared" si="99"/>
        <v>7</v>
      </c>
      <c r="E1009" s="59"/>
      <c r="G1009" s="90" t="s">
        <v>141</v>
      </c>
      <c r="H1009" s="90" t="s">
        <v>22</v>
      </c>
      <c r="I1009" s="91">
        <f t="shared" ca="1" si="95"/>
        <v>8.678950257735691</v>
      </c>
      <c r="J1009" s="91"/>
      <c r="K1009" s="90" t="s">
        <v>23</v>
      </c>
      <c r="L1009" s="92">
        <v>1</v>
      </c>
      <c r="M1009" s="138">
        <f t="shared" si="96"/>
        <v>46204</v>
      </c>
      <c r="N1009" s="137"/>
      <c r="O1009" s="90"/>
      <c r="P1009" s="86" t="s">
        <v>113</v>
      </c>
      <c r="Q1009" s="86"/>
      <c r="R1009" s="93" t="str">
        <f t="shared" si="87"/>
        <v>2024 Validation</v>
      </c>
    </row>
    <row r="1010" spans="1:18" x14ac:dyDescent="0.6">
      <c r="A1010" s="82" t="str">
        <f t="shared" si="98"/>
        <v>2026Q3</v>
      </c>
      <c r="B1010" s="82">
        <f t="shared" si="94"/>
        <v>3</v>
      </c>
      <c r="C1010" s="82">
        <f t="shared" si="99"/>
        <v>2026</v>
      </c>
      <c r="D1010" s="82">
        <f t="shared" si="99"/>
        <v>8</v>
      </c>
      <c r="E1010" s="59"/>
      <c r="G1010" s="90" t="s">
        <v>141</v>
      </c>
      <c r="H1010" s="90" t="s">
        <v>22</v>
      </c>
      <c r="I1010" s="91">
        <f t="shared" ca="1" si="95"/>
        <v>8.678950257735691</v>
      </c>
      <c r="J1010" s="91"/>
      <c r="K1010" s="90" t="s">
        <v>23</v>
      </c>
      <c r="L1010" s="92">
        <v>1</v>
      </c>
      <c r="M1010" s="138">
        <f t="shared" si="96"/>
        <v>46235</v>
      </c>
      <c r="N1010" s="137"/>
      <c r="O1010" s="90"/>
      <c r="P1010" s="86" t="s">
        <v>113</v>
      </c>
      <c r="Q1010" s="86"/>
      <c r="R1010" s="93" t="str">
        <f t="shared" si="87"/>
        <v>2024 Validation</v>
      </c>
    </row>
    <row r="1011" spans="1:18" x14ac:dyDescent="0.6">
      <c r="A1011" s="82" t="str">
        <f t="shared" si="98"/>
        <v>2026Q3</v>
      </c>
      <c r="B1011" s="82">
        <f t="shared" si="94"/>
        <v>3</v>
      </c>
      <c r="C1011" s="82">
        <f t="shared" si="99"/>
        <v>2026</v>
      </c>
      <c r="D1011" s="82">
        <f t="shared" si="99"/>
        <v>9</v>
      </c>
      <c r="E1011" s="59"/>
      <c r="G1011" s="90" t="s">
        <v>141</v>
      </c>
      <c r="H1011" s="90" t="s">
        <v>22</v>
      </c>
      <c r="I1011" s="91">
        <f t="shared" ca="1" si="95"/>
        <v>8.678950257735691</v>
      </c>
      <c r="J1011" s="91"/>
      <c r="K1011" s="90" t="s">
        <v>23</v>
      </c>
      <c r="L1011" s="92">
        <v>1</v>
      </c>
      <c r="M1011" s="138">
        <f t="shared" si="96"/>
        <v>46266</v>
      </c>
      <c r="N1011" s="137"/>
      <c r="O1011" s="90"/>
      <c r="P1011" s="86" t="s">
        <v>113</v>
      </c>
      <c r="Q1011" s="86"/>
      <c r="R1011" s="93" t="str">
        <f t="shared" si="87"/>
        <v>2024 Validation</v>
      </c>
    </row>
    <row r="1012" spans="1:18" x14ac:dyDescent="0.6">
      <c r="A1012" s="82" t="str">
        <f t="shared" si="98"/>
        <v>2026Q4</v>
      </c>
      <c r="B1012" s="82">
        <f t="shared" si="94"/>
        <v>4</v>
      </c>
      <c r="C1012" s="82">
        <f t="shared" si="99"/>
        <v>2026</v>
      </c>
      <c r="D1012" s="82">
        <f t="shared" si="99"/>
        <v>10</v>
      </c>
      <c r="E1012" s="59"/>
      <c r="G1012" s="90" t="s">
        <v>141</v>
      </c>
      <c r="H1012" s="90" t="s">
        <v>22</v>
      </c>
      <c r="I1012" s="91">
        <f t="shared" ca="1" si="95"/>
        <v>10.59776536738403</v>
      </c>
      <c r="J1012" s="91"/>
      <c r="K1012" s="90" t="s">
        <v>23</v>
      </c>
      <c r="L1012" s="92">
        <v>1</v>
      </c>
      <c r="M1012" s="138">
        <f t="shared" si="96"/>
        <v>46296</v>
      </c>
      <c r="N1012" s="137"/>
      <c r="O1012" s="90"/>
      <c r="P1012" s="86" t="s">
        <v>113</v>
      </c>
      <c r="Q1012" s="86"/>
      <c r="R1012" s="93" t="str">
        <f t="shared" si="87"/>
        <v>2024 Validation</v>
      </c>
    </row>
    <row r="1013" spans="1:18" x14ac:dyDescent="0.6">
      <c r="A1013" s="82" t="str">
        <f t="shared" si="98"/>
        <v>2026Q4</v>
      </c>
      <c r="B1013" s="82">
        <f t="shared" si="94"/>
        <v>4</v>
      </c>
      <c r="C1013" s="82">
        <f t="shared" si="99"/>
        <v>2026</v>
      </c>
      <c r="D1013" s="82">
        <f t="shared" si="99"/>
        <v>11</v>
      </c>
      <c r="E1013" s="59"/>
      <c r="G1013" s="90" t="s">
        <v>141</v>
      </c>
      <c r="H1013" s="90" t="s">
        <v>22</v>
      </c>
      <c r="I1013" s="91">
        <f t="shared" ca="1" si="95"/>
        <v>10.59776536738403</v>
      </c>
      <c r="J1013" s="91"/>
      <c r="K1013" s="90" t="s">
        <v>23</v>
      </c>
      <c r="L1013" s="92">
        <v>1</v>
      </c>
      <c r="M1013" s="138">
        <f t="shared" si="96"/>
        <v>46327</v>
      </c>
      <c r="N1013" s="137"/>
      <c r="O1013" s="90"/>
      <c r="P1013" s="86" t="s">
        <v>113</v>
      </c>
      <c r="Q1013" s="86"/>
      <c r="R1013" s="93" t="str">
        <f t="shared" si="87"/>
        <v>2024 Validation</v>
      </c>
    </row>
    <row r="1014" spans="1:18" x14ac:dyDescent="0.6">
      <c r="A1014" s="82" t="str">
        <f t="shared" si="98"/>
        <v>2026Q4</v>
      </c>
      <c r="B1014" s="82">
        <f t="shared" si="94"/>
        <v>4</v>
      </c>
      <c r="C1014" s="82">
        <f t="shared" si="99"/>
        <v>2026</v>
      </c>
      <c r="D1014" s="82">
        <f t="shared" si="99"/>
        <v>12</v>
      </c>
      <c r="E1014" s="59"/>
      <c r="G1014" s="90" t="s">
        <v>141</v>
      </c>
      <c r="H1014" s="90" t="s">
        <v>22</v>
      </c>
      <c r="I1014" s="91">
        <f t="shared" ca="1" si="95"/>
        <v>11.374958487426497</v>
      </c>
      <c r="J1014" s="91"/>
      <c r="K1014" s="90" t="s">
        <v>23</v>
      </c>
      <c r="L1014" s="92">
        <v>1</v>
      </c>
      <c r="M1014" s="138">
        <f t="shared" si="96"/>
        <v>46357</v>
      </c>
      <c r="N1014" s="137"/>
      <c r="O1014" s="90"/>
      <c r="P1014" s="86" t="s">
        <v>113</v>
      </c>
      <c r="Q1014" s="86"/>
      <c r="R1014" s="93" t="str">
        <f t="shared" si="87"/>
        <v>2024 Validation</v>
      </c>
    </row>
    <row r="1015" spans="1:18" x14ac:dyDescent="0.6">
      <c r="A1015" s="82" t="str">
        <f t="shared" si="98"/>
        <v>2027Q1</v>
      </c>
      <c r="B1015" s="82">
        <f t="shared" si="94"/>
        <v>1</v>
      </c>
      <c r="C1015" s="82">
        <f t="shared" ref="C1015:D1034" si="100">C811</f>
        <v>2027</v>
      </c>
      <c r="D1015" s="82">
        <f t="shared" si="100"/>
        <v>1</v>
      </c>
      <c r="E1015" s="59"/>
      <c r="G1015" s="90" t="s">
        <v>141</v>
      </c>
      <c r="H1015" s="90" t="s">
        <v>22</v>
      </c>
      <c r="I1015" s="91">
        <f t="shared" ca="1" si="95"/>
        <v>17.554664411445806</v>
      </c>
      <c r="J1015" s="91"/>
      <c r="K1015" s="90" t="s">
        <v>23</v>
      </c>
      <c r="L1015" s="92">
        <v>1</v>
      </c>
      <c r="M1015" s="138">
        <f t="shared" si="96"/>
        <v>46388</v>
      </c>
      <c r="N1015" s="137"/>
      <c r="O1015" s="90"/>
      <c r="P1015" s="86" t="s">
        <v>113</v>
      </c>
      <c r="Q1015" s="86"/>
      <c r="R1015" s="93" t="str">
        <f t="shared" si="87"/>
        <v>2024 Validation</v>
      </c>
    </row>
    <row r="1016" spans="1:18" x14ac:dyDescent="0.6">
      <c r="A1016" s="82" t="str">
        <f t="shared" si="98"/>
        <v>2027Q1</v>
      </c>
      <c r="B1016" s="82">
        <f t="shared" si="94"/>
        <v>1</v>
      </c>
      <c r="C1016" s="82">
        <f t="shared" si="100"/>
        <v>2027</v>
      </c>
      <c r="D1016" s="82">
        <f t="shared" si="100"/>
        <v>2</v>
      </c>
      <c r="E1016" s="59"/>
      <c r="G1016" s="90" t="s">
        <v>141</v>
      </c>
      <c r="H1016" s="90" t="s">
        <v>22</v>
      </c>
      <c r="I1016" s="91">
        <f t="shared" ca="1" si="95"/>
        <v>17.99877521155841</v>
      </c>
      <c r="J1016" s="91"/>
      <c r="K1016" s="90" t="s">
        <v>23</v>
      </c>
      <c r="L1016" s="92">
        <v>1</v>
      </c>
      <c r="M1016" s="138">
        <f t="shared" si="96"/>
        <v>46419</v>
      </c>
      <c r="N1016" s="137"/>
      <c r="O1016" s="90"/>
      <c r="P1016" s="86" t="s">
        <v>113</v>
      </c>
      <c r="Q1016" s="86"/>
      <c r="R1016" s="93" t="str">
        <f t="shared" si="87"/>
        <v>2024 Validation</v>
      </c>
    </row>
    <row r="1017" spans="1:18" x14ac:dyDescent="0.6">
      <c r="A1017" s="82" t="str">
        <f t="shared" si="98"/>
        <v>2027Q1</v>
      </c>
      <c r="B1017" s="82">
        <f t="shared" si="94"/>
        <v>1</v>
      </c>
      <c r="C1017" s="82">
        <f t="shared" si="100"/>
        <v>2027</v>
      </c>
      <c r="D1017" s="82">
        <f t="shared" si="100"/>
        <v>3</v>
      </c>
      <c r="E1017" s="59"/>
      <c r="G1017" s="90" t="s">
        <v>141</v>
      </c>
      <c r="H1017" s="90" t="s">
        <v>22</v>
      </c>
      <c r="I1017" s="91">
        <f t="shared" ca="1" si="95"/>
        <v>17.110553611333202</v>
      </c>
      <c r="J1017" s="91"/>
      <c r="K1017" s="90" t="s">
        <v>23</v>
      </c>
      <c r="L1017" s="92">
        <v>1</v>
      </c>
      <c r="M1017" s="138">
        <f t="shared" si="96"/>
        <v>46447</v>
      </c>
      <c r="N1017" s="137"/>
      <c r="O1017" s="90"/>
      <c r="P1017" s="86" t="s">
        <v>113</v>
      </c>
      <c r="Q1017" s="86"/>
      <c r="R1017" s="93" t="str">
        <f t="shared" si="87"/>
        <v>2024 Validation</v>
      </c>
    </row>
    <row r="1018" spans="1:18" x14ac:dyDescent="0.6">
      <c r="A1018" s="82" t="str">
        <f t="shared" si="98"/>
        <v>2027Q2</v>
      </c>
      <c r="B1018" s="82">
        <f t="shared" si="94"/>
        <v>2</v>
      </c>
      <c r="C1018" s="82">
        <f t="shared" si="100"/>
        <v>2027</v>
      </c>
      <c r="D1018" s="82">
        <f t="shared" si="100"/>
        <v>4</v>
      </c>
      <c r="E1018" s="59"/>
      <c r="G1018" s="90" t="s">
        <v>141</v>
      </c>
      <c r="H1018" s="90" t="s">
        <v>22</v>
      </c>
      <c r="I1018" s="91">
        <f t="shared" ca="1" si="95"/>
        <v>9.8815747259966251</v>
      </c>
      <c r="J1018" s="91"/>
      <c r="K1018" s="90" t="s">
        <v>23</v>
      </c>
      <c r="L1018" s="92">
        <v>1</v>
      </c>
      <c r="M1018" s="138">
        <f t="shared" si="96"/>
        <v>46478</v>
      </c>
      <c r="N1018" s="137"/>
      <c r="O1018" s="90"/>
      <c r="P1018" s="86" t="s">
        <v>113</v>
      </c>
      <c r="Q1018" s="86"/>
      <c r="R1018" s="93" t="str">
        <f t="shared" si="87"/>
        <v>2024 Validation</v>
      </c>
    </row>
    <row r="1019" spans="1:18" x14ac:dyDescent="0.6">
      <c r="A1019" s="82" t="str">
        <f t="shared" si="98"/>
        <v>2027Q2</v>
      </c>
      <c r="B1019" s="82">
        <f t="shared" si="94"/>
        <v>2</v>
      </c>
      <c r="C1019" s="82">
        <f t="shared" si="100"/>
        <v>2027</v>
      </c>
      <c r="D1019" s="82">
        <f t="shared" si="100"/>
        <v>5</v>
      </c>
      <c r="E1019" s="59"/>
      <c r="G1019" s="90" t="s">
        <v>141</v>
      </c>
      <c r="H1019" s="90" t="s">
        <v>22</v>
      </c>
      <c r="I1019" s="91">
        <f t="shared" ca="1" si="95"/>
        <v>8.9578233255769071</v>
      </c>
      <c r="J1019" s="91"/>
      <c r="K1019" s="90" t="s">
        <v>23</v>
      </c>
      <c r="L1019" s="92">
        <v>1</v>
      </c>
      <c r="M1019" s="138">
        <f t="shared" si="96"/>
        <v>46508</v>
      </c>
      <c r="N1019" s="137"/>
      <c r="O1019" s="90"/>
      <c r="P1019" s="86" t="s">
        <v>113</v>
      </c>
      <c r="Q1019" s="86"/>
      <c r="R1019" s="93" t="str">
        <f t="shared" si="87"/>
        <v>2024 Validation</v>
      </c>
    </row>
    <row r="1020" spans="1:18" x14ac:dyDescent="0.6">
      <c r="A1020" s="82" t="str">
        <f t="shared" si="98"/>
        <v>2027Q2</v>
      </c>
      <c r="B1020" s="82">
        <f t="shared" si="94"/>
        <v>2</v>
      </c>
      <c r="C1020" s="82">
        <f t="shared" si="100"/>
        <v>2027</v>
      </c>
      <c r="D1020" s="82">
        <f t="shared" si="100"/>
        <v>6</v>
      </c>
      <c r="E1020" s="59"/>
      <c r="G1020" s="90" t="s">
        <v>141</v>
      </c>
      <c r="H1020" s="90" t="s">
        <v>22</v>
      </c>
      <c r="I1020" s="91">
        <f t="shared" ca="1" si="95"/>
        <v>8.9578233255769071</v>
      </c>
      <c r="J1020" s="91"/>
      <c r="K1020" s="90" t="s">
        <v>23</v>
      </c>
      <c r="L1020" s="92">
        <v>1</v>
      </c>
      <c r="M1020" s="138">
        <f t="shared" si="96"/>
        <v>46539</v>
      </c>
      <c r="N1020" s="137"/>
      <c r="O1020" s="90"/>
      <c r="P1020" s="86" t="s">
        <v>113</v>
      </c>
      <c r="Q1020" s="86"/>
      <c r="R1020" s="93" t="str">
        <f t="shared" si="87"/>
        <v>2024 Validation</v>
      </c>
    </row>
    <row r="1021" spans="1:18" x14ac:dyDescent="0.6">
      <c r="A1021" s="82" t="str">
        <f t="shared" si="98"/>
        <v>2027Q3</v>
      </c>
      <c r="B1021" s="82">
        <f t="shared" si="94"/>
        <v>3</v>
      </c>
      <c r="C1021" s="82">
        <f t="shared" si="100"/>
        <v>2027</v>
      </c>
      <c r="D1021" s="82">
        <f t="shared" si="100"/>
        <v>7</v>
      </c>
      <c r="E1021" s="59"/>
      <c r="G1021" s="90" t="s">
        <v>141</v>
      </c>
      <c r="H1021" s="90" t="s">
        <v>22</v>
      </c>
      <c r="I1021" s="91">
        <f t="shared" ca="1" si="95"/>
        <v>8.678950257735691</v>
      </c>
      <c r="J1021" s="91"/>
      <c r="K1021" s="90" t="s">
        <v>23</v>
      </c>
      <c r="L1021" s="92">
        <v>1</v>
      </c>
      <c r="M1021" s="138">
        <f t="shared" si="96"/>
        <v>46569</v>
      </c>
      <c r="N1021" s="137"/>
      <c r="O1021" s="90"/>
      <c r="P1021" s="86" t="s">
        <v>113</v>
      </c>
      <c r="Q1021" s="86"/>
      <c r="R1021" s="93" t="str">
        <f t="shared" si="87"/>
        <v>2024 Validation</v>
      </c>
    </row>
    <row r="1022" spans="1:18" x14ac:dyDescent="0.6">
      <c r="A1022" s="82" t="str">
        <f t="shared" si="98"/>
        <v>2027Q3</v>
      </c>
      <c r="B1022" s="82">
        <f t="shared" si="94"/>
        <v>3</v>
      </c>
      <c r="C1022" s="82">
        <f t="shared" si="100"/>
        <v>2027</v>
      </c>
      <c r="D1022" s="82">
        <f t="shared" si="100"/>
        <v>8</v>
      </c>
      <c r="E1022" s="59"/>
      <c r="G1022" s="90" t="s">
        <v>141</v>
      </c>
      <c r="H1022" s="90" t="s">
        <v>22</v>
      </c>
      <c r="I1022" s="91">
        <f t="shared" ca="1" si="95"/>
        <v>8.678950257735691</v>
      </c>
      <c r="J1022" s="91"/>
      <c r="K1022" s="90" t="s">
        <v>23</v>
      </c>
      <c r="L1022" s="92">
        <v>1</v>
      </c>
      <c r="M1022" s="138">
        <f t="shared" si="96"/>
        <v>46600</v>
      </c>
      <c r="N1022" s="137"/>
      <c r="O1022" s="90"/>
      <c r="P1022" s="86" t="s">
        <v>113</v>
      </c>
      <c r="Q1022" s="86"/>
      <c r="R1022" s="93" t="str">
        <f t="shared" si="87"/>
        <v>2024 Validation</v>
      </c>
    </row>
    <row r="1023" spans="1:18" x14ac:dyDescent="0.6">
      <c r="A1023" s="82" t="str">
        <f t="shared" si="98"/>
        <v>2027Q3</v>
      </c>
      <c r="B1023" s="82">
        <f t="shared" si="94"/>
        <v>3</v>
      </c>
      <c r="C1023" s="82">
        <f t="shared" si="100"/>
        <v>2027</v>
      </c>
      <c r="D1023" s="82">
        <f t="shared" si="100"/>
        <v>9</v>
      </c>
      <c r="E1023" s="59"/>
      <c r="G1023" s="90" t="s">
        <v>141</v>
      </c>
      <c r="H1023" s="90" t="s">
        <v>22</v>
      </c>
      <c r="I1023" s="91">
        <f t="shared" ca="1" si="95"/>
        <v>8.678950257735691</v>
      </c>
      <c r="J1023" s="91"/>
      <c r="K1023" s="90" t="s">
        <v>23</v>
      </c>
      <c r="L1023" s="92">
        <v>1</v>
      </c>
      <c r="M1023" s="138">
        <f t="shared" si="96"/>
        <v>46631</v>
      </c>
      <c r="N1023" s="137"/>
      <c r="O1023" s="90"/>
      <c r="P1023" s="86" t="s">
        <v>113</v>
      </c>
      <c r="Q1023" s="86"/>
      <c r="R1023" s="93" t="str">
        <f t="shared" si="87"/>
        <v>2024 Validation</v>
      </c>
    </row>
    <row r="1024" spans="1:18" x14ac:dyDescent="0.6">
      <c r="A1024" s="82" t="str">
        <f t="shared" si="98"/>
        <v>2027Q4</v>
      </c>
      <c r="B1024" s="82">
        <f t="shared" ref="B1024:B1098" si="101">IF(D1024&lt;=3,1,IF(D1024&lt;=6,2,IF(D1024&lt;=9,3,4)))</f>
        <v>4</v>
      </c>
      <c r="C1024" s="82">
        <f t="shared" si="100"/>
        <v>2027</v>
      </c>
      <c r="D1024" s="82">
        <f t="shared" si="100"/>
        <v>10</v>
      </c>
      <c r="E1024" s="59"/>
      <c r="G1024" s="90" t="s">
        <v>141</v>
      </c>
      <c r="H1024" s="90" t="s">
        <v>22</v>
      </c>
      <c r="I1024" s="91">
        <f t="shared" ref="I1024:I1087" ca="1" si="102">AVERAGE(INDEX($I$147:$I$214,MATCH($A1024,$C$147:$C$214,0)),I820)</f>
        <v>10.59776536738403</v>
      </c>
      <c r="J1024" s="91"/>
      <c r="K1024" s="90" t="s">
        <v>23</v>
      </c>
      <c r="L1024" s="92">
        <v>1</v>
      </c>
      <c r="M1024" s="138">
        <f t="shared" ref="M1024:M1049" si="103">DATE(C1024,D1024,1)</f>
        <v>46661</v>
      </c>
      <c r="N1024" s="137"/>
      <c r="O1024" s="90"/>
      <c r="P1024" s="86" t="s">
        <v>113</v>
      </c>
      <c r="Q1024" s="86"/>
      <c r="R1024" s="93" t="str">
        <f t="shared" si="87"/>
        <v>2024 Validation</v>
      </c>
    </row>
    <row r="1025" spans="1:18" x14ac:dyDescent="0.6">
      <c r="A1025" s="82" t="str">
        <f t="shared" si="98"/>
        <v>2027Q4</v>
      </c>
      <c r="B1025" s="82">
        <f t="shared" si="101"/>
        <v>4</v>
      </c>
      <c r="C1025" s="82">
        <f t="shared" si="100"/>
        <v>2027</v>
      </c>
      <c r="D1025" s="82">
        <f t="shared" si="100"/>
        <v>11</v>
      </c>
      <c r="E1025" s="59"/>
      <c r="G1025" s="90" t="s">
        <v>141</v>
      </c>
      <c r="H1025" s="90" t="s">
        <v>22</v>
      </c>
      <c r="I1025" s="91">
        <f t="shared" ca="1" si="102"/>
        <v>10.59776536738403</v>
      </c>
      <c r="J1025" s="91"/>
      <c r="K1025" s="90" t="s">
        <v>23</v>
      </c>
      <c r="L1025" s="92">
        <v>1</v>
      </c>
      <c r="M1025" s="138">
        <f t="shared" si="103"/>
        <v>46692</v>
      </c>
      <c r="N1025" s="137"/>
      <c r="O1025" s="90"/>
      <c r="P1025" s="86" t="s">
        <v>113</v>
      </c>
      <c r="Q1025" s="86"/>
      <c r="R1025" s="93" t="str">
        <f t="shared" si="87"/>
        <v>2024 Validation</v>
      </c>
    </row>
    <row r="1026" spans="1:18" x14ac:dyDescent="0.6">
      <c r="A1026" s="82" t="str">
        <f t="shared" si="98"/>
        <v>2027Q4</v>
      </c>
      <c r="B1026" s="82">
        <f t="shared" si="101"/>
        <v>4</v>
      </c>
      <c r="C1026" s="82">
        <f t="shared" si="100"/>
        <v>2027</v>
      </c>
      <c r="D1026" s="82">
        <f t="shared" si="100"/>
        <v>12</v>
      </c>
      <c r="E1026" s="59"/>
      <c r="G1026" s="90" t="s">
        <v>141</v>
      </c>
      <c r="H1026" s="90" t="s">
        <v>22</v>
      </c>
      <c r="I1026" s="91">
        <f t="shared" ca="1" si="102"/>
        <v>11.374958487426497</v>
      </c>
      <c r="J1026" s="91"/>
      <c r="K1026" s="90" t="s">
        <v>23</v>
      </c>
      <c r="L1026" s="92">
        <v>1</v>
      </c>
      <c r="M1026" s="138">
        <f t="shared" si="103"/>
        <v>46722</v>
      </c>
      <c r="N1026" s="137"/>
      <c r="O1026" s="90"/>
      <c r="P1026" s="86" t="s">
        <v>113</v>
      </c>
      <c r="Q1026" s="86"/>
      <c r="R1026" s="93" t="str">
        <f t="shared" si="87"/>
        <v>2024 Validation</v>
      </c>
    </row>
    <row r="1027" spans="1:18" x14ac:dyDescent="0.6">
      <c r="A1027" s="82" t="str">
        <f t="shared" si="98"/>
        <v>2028Q1</v>
      </c>
      <c r="B1027" s="82">
        <f t="shared" si="101"/>
        <v>1</v>
      </c>
      <c r="C1027" s="82">
        <f t="shared" si="100"/>
        <v>2028</v>
      </c>
      <c r="D1027" s="82">
        <f t="shared" si="100"/>
        <v>1</v>
      </c>
      <c r="E1027" s="59"/>
      <c r="G1027" s="90" t="s">
        <v>141</v>
      </c>
      <c r="H1027" s="90" t="s">
        <v>22</v>
      </c>
      <c r="I1027" s="91">
        <f t="shared" ca="1" si="102"/>
        <v>17.554664411445806</v>
      </c>
      <c r="J1027" s="91"/>
      <c r="K1027" s="90" t="s">
        <v>23</v>
      </c>
      <c r="L1027" s="92">
        <v>1</v>
      </c>
      <c r="M1027" s="138">
        <f t="shared" si="103"/>
        <v>46753</v>
      </c>
      <c r="N1027" s="137"/>
      <c r="O1027" s="90"/>
      <c r="P1027" s="86" t="s">
        <v>113</v>
      </c>
      <c r="Q1027" s="86"/>
      <c r="R1027" s="93" t="str">
        <f t="shared" si="87"/>
        <v>2024 Validation</v>
      </c>
    </row>
    <row r="1028" spans="1:18" x14ac:dyDescent="0.6">
      <c r="A1028" s="82" t="str">
        <f t="shared" si="98"/>
        <v>2028Q1</v>
      </c>
      <c r="B1028" s="82">
        <f t="shared" si="101"/>
        <v>1</v>
      </c>
      <c r="C1028" s="82">
        <f t="shared" si="100"/>
        <v>2028</v>
      </c>
      <c r="D1028" s="82">
        <f t="shared" si="100"/>
        <v>2</v>
      </c>
      <c r="E1028" s="59"/>
      <c r="G1028" s="90" t="s">
        <v>141</v>
      </c>
      <c r="H1028" s="90" t="s">
        <v>22</v>
      </c>
      <c r="I1028" s="91">
        <f t="shared" ca="1" si="102"/>
        <v>17.99877521155841</v>
      </c>
      <c r="J1028" s="91"/>
      <c r="K1028" s="90" t="s">
        <v>23</v>
      </c>
      <c r="L1028" s="92">
        <v>1</v>
      </c>
      <c r="M1028" s="138">
        <f t="shared" si="103"/>
        <v>46784</v>
      </c>
      <c r="N1028" s="137"/>
      <c r="O1028" s="90"/>
      <c r="P1028" s="86" t="s">
        <v>113</v>
      </c>
      <c r="Q1028" s="86"/>
      <c r="R1028" s="93" t="str">
        <f t="shared" si="87"/>
        <v>2024 Validation</v>
      </c>
    </row>
    <row r="1029" spans="1:18" x14ac:dyDescent="0.6">
      <c r="A1029" s="82" t="str">
        <f t="shared" si="98"/>
        <v>2028Q1</v>
      </c>
      <c r="B1029" s="82">
        <f t="shared" si="101"/>
        <v>1</v>
      </c>
      <c r="C1029" s="82">
        <f t="shared" si="100"/>
        <v>2028</v>
      </c>
      <c r="D1029" s="82">
        <f t="shared" si="100"/>
        <v>3</v>
      </c>
      <c r="E1029" s="59"/>
      <c r="G1029" s="90" t="s">
        <v>141</v>
      </c>
      <c r="H1029" s="90" t="s">
        <v>22</v>
      </c>
      <c r="I1029" s="91">
        <f t="shared" ca="1" si="102"/>
        <v>17.110553611333202</v>
      </c>
      <c r="J1029" s="91"/>
      <c r="K1029" s="90" t="s">
        <v>23</v>
      </c>
      <c r="L1029" s="92">
        <v>1</v>
      </c>
      <c r="M1029" s="138">
        <f t="shared" si="103"/>
        <v>46813</v>
      </c>
      <c r="N1029" s="137"/>
      <c r="O1029" s="90"/>
      <c r="P1029" s="86" t="s">
        <v>113</v>
      </c>
      <c r="Q1029" s="86"/>
      <c r="R1029" s="93" t="str">
        <f t="shared" si="87"/>
        <v>2024 Validation</v>
      </c>
    </row>
    <row r="1030" spans="1:18" x14ac:dyDescent="0.6">
      <c r="A1030" s="82" t="str">
        <f t="shared" si="98"/>
        <v>2028Q2</v>
      </c>
      <c r="B1030" s="82">
        <f t="shared" si="101"/>
        <v>2</v>
      </c>
      <c r="C1030" s="82">
        <f t="shared" si="100"/>
        <v>2028</v>
      </c>
      <c r="D1030" s="82">
        <f t="shared" si="100"/>
        <v>4</v>
      </c>
      <c r="E1030" s="59"/>
      <c r="G1030" s="90" t="s">
        <v>141</v>
      </c>
      <c r="H1030" s="90" t="s">
        <v>22</v>
      </c>
      <c r="I1030" s="91">
        <f t="shared" ca="1" si="102"/>
        <v>9.8815747259966251</v>
      </c>
      <c r="J1030" s="91"/>
      <c r="K1030" s="90" t="s">
        <v>23</v>
      </c>
      <c r="L1030" s="92">
        <v>1</v>
      </c>
      <c r="M1030" s="138">
        <f t="shared" si="103"/>
        <v>46844</v>
      </c>
      <c r="N1030" s="137"/>
      <c r="O1030" s="90"/>
      <c r="P1030" s="86" t="s">
        <v>113</v>
      </c>
      <c r="Q1030" s="86"/>
      <c r="R1030" s="93" t="str">
        <f t="shared" si="87"/>
        <v>2024 Validation</v>
      </c>
    </row>
    <row r="1031" spans="1:18" x14ac:dyDescent="0.6">
      <c r="A1031" s="82" t="str">
        <f t="shared" si="98"/>
        <v>2028Q2</v>
      </c>
      <c r="B1031" s="82">
        <f t="shared" si="101"/>
        <v>2</v>
      </c>
      <c r="C1031" s="82">
        <f t="shared" si="100"/>
        <v>2028</v>
      </c>
      <c r="D1031" s="82">
        <f t="shared" si="100"/>
        <v>5</v>
      </c>
      <c r="E1031" s="59"/>
      <c r="G1031" s="90" t="s">
        <v>141</v>
      </c>
      <c r="H1031" s="90" t="s">
        <v>22</v>
      </c>
      <c r="I1031" s="91">
        <f t="shared" ca="1" si="102"/>
        <v>8.9578233255769071</v>
      </c>
      <c r="J1031" s="91"/>
      <c r="K1031" s="90" t="s">
        <v>23</v>
      </c>
      <c r="L1031" s="92">
        <v>1</v>
      </c>
      <c r="M1031" s="138">
        <f t="shared" si="103"/>
        <v>46874</v>
      </c>
      <c r="N1031" s="137"/>
      <c r="O1031" s="90"/>
      <c r="P1031" s="86" t="s">
        <v>113</v>
      </c>
      <c r="Q1031" s="86"/>
      <c r="R1031" s="93" t="str">
        <f t="shared" si="87"/>
        <v>2024 Validation</v>
      </c>
    </row>
    <row r="1032" spans="1:18" x14ac:dyDescent="0.6">
      <c r="A1032" s="82" t="str">
        <f t="shared" si="98"/>
        <v>2028Q2</v>
      </c>
      <c r="B1032" s="82">
        <f t="shared" si="101"/>
        <v>2</v>
      </c>
      <c r="C1032" s="82">
        <f t="shared" si="100"/>
        <v>2028</v>
      </c>
      <c r="D1032" s="82">
        <f t="shared" si="100"/>
        <v>6</v>
      </c>
      <c r="E1032" s="59"/>
      <c r="G1032" s="90" t="s">
        <v>141</v>
      </c>
      <c r="H1032" s="90" t="s">
        <v>22</v>
      </c>
      <c r="I1032" s="91">
        <f t="shared" ca="1" si="102"/>
        <v>8.9578233255769071</v>
      </c>
      <c r="J1032" s="91"/>
      <c r="K1032" s="90" t="s">
        <v>23</v>
      </c>
      <c r="L1032" s="92">
        <v>1</v>
      </c>
      <c r="M1032" s="138">
        <f t="shared" si="103"/>
        <v>46905</v>
      </c>
      <c r="N1032" s="137"/>
      <c r="O1032" s="90"/>
      <c r="P1032" s="86" t="s">
        <v>113</v>
      </c>
      <c r="Q1032" s="86"/>
      <c r="R1032" s="93" t="str">
        <f t="shared" si="87"/>
        <v>2024 Validation</v>
      </c>
    </row>
    <row r="1033" spans="1:18" x14ac:dyDescent="0.6">
      <c r="A1033" s="82" t="str">
        <f t="shared" si="98"/>
        <v>2028Q3</v>
      </c>
      <c r="B1033" s="82">
        <f t="shared" si="101"/>
        <v>3</v>
      </c>
      <c r="C1033" s="82">
        <f t="shared" si="100"/>
        <v>2028</v>
      </c>
      <c r="D1033" s="82">
        <f t="shared" si="100"/>
        <v>7</v>
      </c>
      <c r="E1033" s="59"/>
      <c r="G1033" s="90" t="s">
        <v>141</v>
      </c>
      <c r="H1033" s="90" t="s">
        <v>22</v>
      </c>
      <c r="I1033" s="91">
        <f t="shared" ca="1" si="102"/>
        <v>8.678950257735691</v>
      </c>
      <c r="J1033" s="91"/>
      <c r="K1033" s="90" t="s">
        <v>23</v>
      </c>
      <c r="L1033" s="92">
        <v>1</v>
      </c>
      <c r="M1033" s="138">
        <f t="shared" si="103"/>
        <v>46935</v>
      </c>
      <c r="N1033" s="137"/>
      <c r="O1033" s="90"/>
      <c r="P1033" s="86" t="s">
        <v>113</v>
      </c>
      <c r="Q1033" s="86"/>
      <c r="R1033" s="93" t="str">
        <f t="shared" si="87"/>
        <v>2024 Validation</v>
      </c>
    </row>
    <row r="1034" spans="1:18" x14ac:dyDescent="0.6">
      <c r="A1034" s="82" t="str">
        <f t="shared" si="98"/>
        <v>2028Q3</v>
      </c>
      <c r="B1034" s="82">
        <f t="shared" si="101"/>
        <v>3</v>
      </c>
      <c r="C1034" s="82">
        <f t="shared" si="100"/>
        <v>2028</v>
      </c>
      <c r="D1034" s="82">
        <f t="shared" si="100"/>
        <v>8</v>
      </c>
      <c r="E1034" s="59"/>
      <c r="G1034" s="90" t="s">
        <v>141</v>
      </c>
      <c r="H1034" s="90" t="s">
        <v>22</v>
      </c>
      <c r="I1034" s="91">
        <f t="shared" ca="1" si="102"/>
        <v>8.678950257735691</v>
      </c>
      <c r="J1034" s="91"/>
      <c r="K1034" s="90" t="s">
        <v>23</v>
      </c>
      <c r="L1034" s="92">
        <v>1</v>
      </c>
      <c r="M1034" s="138">
        <f t="shared" si="103"/>
        <v>46966</v>
      </c>
      <c r="N1034" s="137"/>
      <c r="O1034" s="90"/>
      <c r="P1034" s="86" t="s">
        <v>113</v>
      </c>
      <c r="Q1034" s="86"/>
      <c r="R1034" s="93" t="str">
        <f t="shared" si="87"/>
        <v>2024 Validation</v>
      </c>
    </row>
    <row r="1035" spans="1:18" x14ac:dyDescent="0.6">
      <c r="A1035" s="82" t="str">
        <f t="shared" si="98"/>
        <v>2028Q3</v>
      </c>
      <c r="B1035" s="82">
        <f t="shared" si="101"/>
        <v>3</v>
      </c>
      <c r="C1035" s="82">
        <f t="shared" ref="C1035:D1049" si="104">C831</f>
        <v>2028</v>
      </c>
      <c r="D1035" s="82">
        <f t="shared" si="104"/>
        <v>9</v>
      </c>
      <c r="E1035" s="59"/>
      <c r="G1035" s="90" t="s">
        <v>141</v>
      </c>
      <c r="H1035" s="90" t="s">
        <v>22</v>
      </c>
      <c r="I1035" s="91">
        <f t="shared" ca="1" si="102"/>
        <v>8.678950257735691</v>
      </c>
      <c r="J1035" s="91"/>
      <c r="K1035" s="90" t="s">
        <v>23</v>
      </c>
      <c r="L1035" s="92">
        <v>1</v>
      </c>
      <c r="M1035" s="138">
        <f t="shared" si="103"/>
        <v>46997</v>
      </c>
      <c r="N1035" s="137"/>
      <c r="O1035" s="90"/>
      <c r="P1035" s="86" t="s">
        <v>113</v>
      </c>
      <c r="Q1035" s="86"/>
      <c r="R1035" s="93" t="str">
        <f t="shared" si="87"/>
        <v>2024 Validation</v>
      </c>
    </row>
    <row r="1036" spans="1:18" x14ac:dyDescent="0.6">
      <c r="A1036" s="82" t="str">
        <f t="shared" si="98"/>
        <v>2028Q4</v>
      </c>
      <c r="B1036" s="82">
        <f t="shared" si="101"/>
        <v>4</v>
      </c>
      <c r="C1036" s="82">
        <f t="shared" si="104"/>
        <v>2028</v>
      </c>
      <c r="D1036" s="82">
        <f t="shared" si="104"/>
        <v>10</v>
      </c>
      <c r="E1036" s="59"/>
      <c r="G1036" s="90" t="s">
        <v>141</v>
      </c>
      <c r="H1036" s="90" t="s">
        <v>22</v>
      </c>
      <c r="I1036" s="91">
        <f t="shared" ca="1" si="102"/>
        <v>10.59776536738403</v>
      </c>
      <c r="J1036" s="91"/>
      <c r="K1036" s="90" t="s">
        <v>23</v>
      </c>
      <c r="L1036" s="92">
        <v>1</v>
      </c>
      <c r="M1036" s="138">
        <f t="shared" si="103"/>
        <v>47027</v>
      </c>
      <c r="N1036" s="137"/>
      <c r="O1036" s="90"/>
      <c r="P1036" s="86" t="s">
        <v>113</v>
      </c>
      <c r="Q1036" s="86"/>
      <c r="R1036" s="93" t="str">
        <f t="shared" si="87"/>
        <v>2024 Validation</v>
      </c>
    </row>
    <row r="1037" spans="1:18" x14ac:dyDescent="0.6">
      <c r="A1037" s="82" t="str">
        <f t="shared" si="98"/>
        <v>2028Q4</v>
      </c>
      <c r="B1037" s="82">
        <f t="shared" si="101"/>
        <v>4</v>
      </c>
      <c r="C1037" s="82">
        <f t="shared" si="104"/>
        <v>2028</v>
      </c>
      <c r="D1037" s="82">
        <f t="shared" si="104"/>
        <v>11</v>
      </c>
      <c r="E1037" s="59"/>
      <c r="G1037" s="90" t="s">
        <v>141</v>
      </c>
      <c r="H1037" s="90" t="s">
        <v>22</v>
      </c>
      <c r="I1037" s="91">
        <f t="shared" ca="1" si="102"/>
        <v>10.59776536738403</v>
      </c>
      <c r="J1037" s="91"/>
      <c r="K1037" s="90" t="s">
        <v>23</v>
      </c>
      <c r="L1037" s="92">
        <v>1</v>
      </c>
      <c r="M1037" s="138">
        <f t="shared" si="103"/>
        <v>47058</v>
      </c>
      <c r="N1037" s="137"/>
      <c r="O1037" s="90"/>
      <c r="P1037" s="86" t="s">
        <v>113</v>
      </c>
      <c r="Q1037" s="86"/>
      <c r="R1037" s="93" t="str">
        <f t="shared" si="87"/>
        <v>2024 Validation</v>
      </c>
    </row>
    <row r="1038" spans="1:18" x14ac:dyDescent="0.6">
      <c r="A1038" s="82" t="str">
        <f t="shared" si="98"/>
        <v>2028Q4</v>
      </c>
      <c r="B1038" s="82">
        <f t="shared" si="101"/>
        <v>4</v>
      </c>
      <c r="C1038" s="82">
        <f t="shared" si="104"/>
        <v>2028</v>
      </c>
      <c r="D1038" s="82">
        <f t="shared" si="104"/>
        <v>12</v>
      </c>
      <c r="E1038" s="59"/>
      <c r="G1038" s="90" t="s">
        <v>141</v>
      </c>
      <c r="H1038" s="90" t="s">
        <v>22</v>
      </c>
      <c r="I1038" s="91">
        <f t="shared" ca="1" si="102"/>
        <v>11.374958487426497</v>
      </c>
      <c r="J1038" s="91"/>
      <c r="K1038" s="90" t="s">
        <v>23</v>
      </c>
      <c r="L1038" s="92">
        <v>1</v>
      </c>
      <c r="M1038" s="138">
        <f t="shared" si="103"/>
        <v>47088</v>
      </c>
      <c r="N1038" s="137"/>
      <c r="O1038" s="90"/>
      <c r="P1038" s="86" t="s">
        <v>113</v>
      </c>
      <c r="Q1038" s="86"/>
      <c r="R1038" s="93" t="str">
        <f t="shared" si="87"/>
        <v>2024 Validation</v>
      </c>
    </row>
    <row r="1039" spans="1:18" x14ac:dyDescent="0.6">
      <c r="A1039" s="82" t="str">
        <f t="shared" si="98"/>
        <v>2029Q1</v>
      </c>
      <c r="B1039" s="82">
        <f t="shared" si="101"/>
        <v>1</v>
      </c>
      <c r="C1039" s="82">
        <f t="shared" si="104"/>
        <v>2029</v>
      </c>
      <c r="D1039" s="82">
        <f t="shared" si="104"/>
        <v>1</v>
      </c>
      <c r="E1039" s="59"/>
      <c r="G1039" s="90" t="s">
        <v>141</v>
      </c>
      <c r="H1039" s="90" t="s">
        <v>22</v>
      </c>
      <c r="I1039" s="91">
        <f t="shared" ca="1" si="102"/>
        <v>17.554664411445806</v>
      </c>
      <c r="J1039" s="91"/>
      <c r="K1039" s="90" t="s">
        <v>23</v>
      </c>
      <c r="L1039" s="92">
        <v>1</v>
      </c>
      <c r="M1039" s="138">
        <f t="shared" si="103"/>
        <v>47119</v>
      </c>
      <c r="N1039" s="137"/>
      <c r="O1039" s="90"/>
      <c r="P1039" s="86" t="s">
        <v>113</v>
      </c>
      <c r="Q1039" s="86"/>
      <c r="R1039" s="93" t="str">
        <f t="shared" si="87"/>
        <v>2024 Validation</v>
      </c>
    </row>
    <row r="1040" spans="1:18" x14ac:dyDescent="0.6">
      <c r="A1040" s="82" t="str">
        <f t="shared" si="98"/>
        <v>2029Q1</v>
      </c>
      <c r="B1040" s="82">
        <f t="shared" si="101"/>
        <v>1</v>
      </c>
      <c r="C1040" s="82">
        <f t="shared" si="104"/>
        <v>2029</v>
      </c>
      <c r="D1040" s="82">
        <f t="shared" si="104"/>
        <v>2</v>
      </c>
      <c r="E1040" s="59"/>
      <c r="G1040" s="90" t="s">
        <v>141</v>
      </c>
      <c r="H1040" s="90" t="s">
        <v>22</v>
      </c>
      <c r="I1040" s="91">
        <f t="shared" ca="1" si="102"/>
        <v>17.99877521155841</v>
      </c>
      <c r="J1040" s="91"/>
      <c r="K1040" s="90" t="s">
        <v>23</v>
      </c>
      <c r="L1040" s="92">
        <v>1</v>
      </c>
      <c r="M1040" s="138">
        <f t="shared" si="103"/>
        <v>47150</v>
      </c>
      <c r="N1040" s="137"/>
      <c r="O1040" s="90"/>
      <c r="P1040" s="86" t="s">
        <v>113</v>
      </c>
      <c r="Q1040" s="86"/>
      <c r="R1040" s="93" t="str">
        <f t="shared" si="87"/>
        <v>2024 Validation</v>
      </c>
    </row>
    <row r="1041" spans="1:18" x14ac:dyDescent="0.6">
      <c r="A1041" s="82" t="str">
        <f t="shared" si="98"/>
        <v>2029Q1</v>
      </c>
      <c r="B1041" s="82">
        <f t="shared" si="101"/>
        <v>1</v>
      </c>
      <c r="C1041" s="82">
        <f t="shared" si="104"/>
        <v>2029</v>
      </c>
      <c r="D1041" s="82">
        <f t="shared" si="104"/>
        <v>3</v>
      </c>
      <c r="E1041" s="59"/>
      <c r="G1041" s="90" t="s">
        <v>141</v>
      </c>
      <c r="H1041" s="90" t="s">
        <v>22</v>
      </c>
      <c r="I1041" s="91">
        <f t="shared" ca="1" si="102"/>
        <v>17.110553611333202</v>
      </c>
      <c r="J1041" s="91"/>
      <c r="K1041" s="90" t="s">
        <v>23</v>
      </c>
      <c r="L1041" s="92">
        <v>1</v>
      </c>
      <c r="M1041" s="138">
        <f t="shared" si="103"/>
        <v>47178</v>
      </c>
      <c r="N1041" s="137"/>
      <c r="O1041" s="90"/>
      <c r="P1041" s="86" t="s">
        <v>113</v>
      </c>
      <c r="Q1041" s="86"/>
      <c r="R1041" s="93" t="str">
        <f t="shared" si="87"/>
        <v>2024 Validation</v>
      </c>
    </row>
    <row r="1042" spans="1:18" x14ac:dyDescent="0.6">
      <c r="A1042" s="82" t="str">
        <f t="shared" si="98"/>
        <v>2029Q2</v>
      </c>
      <c r="B1042" s="82">
        <f t="shared" si="101"/>
        <v>2</v>
      </c>
      <c r="C1042" s="82">
        <f t="shared" si="104"/>
        <v>2029</v>
      </c>
      <c r="D1042" s="82">
        <f t="shared" si="104"/>
        <v>4</v>
      </c>
      <c r="E1042" s="59"/>
      <c r="G1042" s="90" t="s">
        <v>141</v>
      </c>
      <c r="H1042" s="90" t="s">
        <v>22</v>
      </c>
      <c r="I1042" s="91">
        <f t="shared" ca="1" si="102"/>
        <v>9.8815747259966251</v>
      </c>
      <c r="J1042" s="91"/>
      <c r="K1042" s="90" t="s">
        <v>23</v>
      </c>
      <c r="L1042" s="92">
        <v>1</v>
      </c>
      <c r="M1042" s="138">
        <f t="shared" si="103"/>
        <v>47209</v>
      </c>
      <c r="N1042" s="137"/>
      <c r="O1042" s="90"/>
      <c r="P1042" s="86" t="s">
        <v>113</v>
      </c>
      <c r="Q1042" s="86"/>
      <c r="R1042" s="93" t="str">
        <f t="shared" si="87"/>
        <v>2024 Validation</v>
      </c>
    </row>
    <row r="1043" spans="1:18" x14ac:dyDescent="0.6">
      <c r="A1043" s="82" t="str">
        <f t="shared" si="98"/>
        <v>2029Q2</v>
      </c>
      <c r="B1043" s="82">
        <f t="shared" si="101"/>
        <v>2</v>
      </c>
      <c r="C1043" s="82">
        <f t="shared" si="104"/>
        <v>2029</v>
      </c>
      <c r="D1043" s="82">
        <f t="shared" si="104"/>
        <v>5</v>
      </c>
      <c r="E1043" s="59"/>
      <c r="G1043" s="90" t="s">
        <v>141</v>
      </c>
      <c r="H1043" s="90" t="s">
        <v>22</v>
      </c>
      <c r="I1043" s="91">
        <f t="shared" ca="1" si="102"/>
        <v>8.9578233255769071</v>
      </c>
      <c r="J1043" s="91"/>
      <c r="K1043" s="90" t="s">
        <v>23</v>
      </c>
      <c r="L1043" s="92">
        <v>1</v>
      </c>
      <c r="M1043" s="138">
        <f t="shared" si="103"/>
        <v>47239</v>
      </c>
      <c r="N1043" s="137"/>
      <c r="O1043" s="90"/>
      <c r="P1043" s="86" t="s">
        <v>113</v>
      </c>
      <c r="Q1043" s="86"/>
      <c r="R1043" s="93" t="str">
        <f t="shared" si="87"/>
        <v>2024 Validation</v>
      </c>
    </row>
    <row r="1044" spans="1:18" x14ac:dyDescent="0.6">
      <c r="A1044" s="82" t="str">
        <f t="shared" si="98"/>
        <v>2029Q2</v>
      </c>
      <c r="B1044" s="82">
        <f t="shared" si="101"/>
        <v>2</v>
      </c>
      <c r="C1044" s="82">
        <f t="shared" si="104"/>
        <v>2029</v>
      </c>
      <c r="D1044" s="82">
        <f t="shared" si="104"/>
        <v>6</v>
      </c>
      <c r="E1044" s="59"/>
      <c r="G1044" s="90" t="s">
        <v>141</v>
      </c>
      <c r="H1044" s="90" t="s">
        <v>22</v>
      </c>
      <c r="I1044" s="91">
        <f t="shared" ca="1" si="102"/>
        <v>8.9578233255769071</v>
      </c>
      <c r="J1044" s="91"/>
      <c r="K1044" s="90" t="s">
        <v>23</v>
      </c>
      <c r="L1044" s="92">
        <v>1</v>
      </c>
      <c r="M1044" s="138">
        <f t="shared" si="103"/>
        <v>47270</v>
      </c>
      <c r="N1044" s="137"/>
      <c r="O1044" s="90"/>
      <c r="P1044" s="86" t="s">
        <v>113</v>
      </c>
      <c r="Q1044" s="86"/>
      <c r="R1044" s="93" t="str">
        <f t="shared" si="87"/>
        <v>2024 Validation</v>
      </c>
    </row>
    <row r="1045" spans="1:18" x14ac:dyDescent="0.6">
      <c r="A1045" s="82" t="str">
        <f t="shared" si="98"/>
        <v>2029Q3</v>
      </c>
      <c r="B1045" s="82">
        <f t="shared" si="101"/>
        <v>3</v>
      </c>
      <c r="C1045" s="82">
        <f t="shared" si="104"/>
        <v>2029</v>
      </c>
      <c r="D1045" s="82">
        <f t="shared" si="104"/>
        <v>7</v>
      </c>
      <c r="E1045" s="59"/>
      <c r="G1045" s="90" t="s">
        <v>141</v>
      </c>
      <c r="H1045" s="90" t="s">
        <v>22</v>
      </c>
      <c r="I1045" s="91">
        <f t="shared" ca="1" si="102"/>
        <v>8.678950257735691</v>
      </c>
      <c r="J1045" s="91"/>
      <c r="K1045" s="90" t="s">
        <v>23</v>
      </c>
      <c r="L1045" s="92">
        <v>1</v>
      </c>
      <c r="M1045" s="138">
        <f t="shared" si="103"/>
        <v>47300</v>
      </c>
      <c r="N1045" s="137"/>
      <c r="O1045" s="90"/>
      <c r="P1045" s="86" t="s">
        <v>113</v>
      </c>
      <c r="Q1045" s="86"/>
      <c r="R1045" s="93" t="str">
        <f t="shared" si="87"/>
        <v>2024 Validation</v>
      </c>
    </row>
    <row r="1046" spans="1:18" x14ac:dyDescent="0.6">
      <c r="A1046" s="82" t="str">
        <f t="shared" si="98"/>
        <v>2029Q3</v>
      </c>
      <c r="B1046" s="82">
        <f t="shared" si="101"/>
        <v>3</v>
      </c>
      <c r="C1046" s="82">
        <f t="shared" si="104"/>
        <v>2029</v>
      </c>
      <c r="D1046" s="82">
        <f t="shared" si="104"/>
        <v>8</v>
      </c>
      <c r="E1046" s="59"/>
      <c r="G1046" s="90" t="s">
        <v>141</v>
      </c>
      <c r="H1046" s="90" t="s">
        <v>22</v>
      </c>
      <c r="I1046" s="91">
        <f t="shared" ca="1" si="102"/>
        <v>8.678950257735691</v>
      </c>
      <c r="J1046" s="91"/>
      <c r="K1046" s="90" t="s">
        <v>23</v>
      </c>
      <c r="L1046" s="92">
        <v>1</v>
      </c>
      <c r="M1046" s="138">
        <f t="shared" si="103"/>
        <v>47331</v>
      </c>
      <c r="N1046" s="137"/>
      <c r="O1046" s="90"/>
      <c r="P1046" s="86" t="s">
        <v>113</v>
      </c>
      <c r="Q1046" s="86"/>
      <c r="R1046" s="93" t="str">
        <f t="shared" si="87"/>
        <v>2024 Validation</v>
      </c>
    </row>
    <row r="1047" spans="1:18" x14ac:dyDescent="0.6">
      <c r="A1047" s="82" t="str">
        <f t="shared" si="98"/>
        <v>2029Q3</v>
      </c>
      <c r="B1047" s="82">
        <f t="shared" si="101"/>
        <v>3</v>
      </c>
      <c r="C1047" s="82">
        <f t="shared" si="104"/>
        <v>2029</v>
      </c>
      <c r="D1047" s="82">
        <f t="shared" si="104"/>
        <v>9</v>
      </c>
      <c r="E1047" s="59"/>
      <c r="G1047" s="90" t="s">
        <v>141</v>
      </c>
      <c r="H1047" s="90" t="s">
        <v>22</v>
      </c>
      <c r="I1047" s="91">
        <f t="shared" ca="1" si="102"/>
        <v>8.678950257735691</v>
      </c>
      <c r="J1047" s="91"/>
      <c r="K1047" s="90" t="s">
        <v>23</v>
      </c>
      <c r="L1047" s="92">
        <v>1</v>
      </c>
      <c r="M1047" s="138">
        <f t="shared" si="103"/>
        <v>47362</v>
      </c>
      <c r="N1047" s="137"/>
      <c r="O1047" s="90"/>
      <c r="P1047" s="86" t="s">
        <v>113</v>
      </c>
      <c r="Q1047" s="86"/>
      <c r="R1047" s="93" t="str">
        <f t="shared" si="87"/>
        <v>2024 Validation</v>
      </c>
    </row>
    <row r="1048" spans="1:18" x14ac:dyDescent="0.6">
      <c r="A1048" s="82" t="str">
        <f t="shared" si="98"/>
        <v>2029Q4</v>
      </c>
      <c r="B1048" s="82">
        <f t="shared" si="101"/>
        <v>4</v>
      </c>
      <c r="C1048" s="82">
        <f t="shared" si="104"/>
        <v>2029</v>
      </c>
      <c r="D1048" s="82">
        <f t="shared" si="104"/>
        <v>10</v>
      </c>
      <c r="E1048" s="59"/>
      <c r="G1048" s="90" t="s">
        <v>141</v>
      </c>
      <c r="H1048" s="90" t="s">
        <v>22</v>
      </c>
      <c r="I1048" s="91">
        <f t="shared" ca="1" si="102"/>
        <v>10.59776536738403</v>
      </c>
      <c r="J1048" s="91"/>
      <c r="K1048" s="90" t="s">
        <v>23</v>
      </c>
      <c r="L1048" s="92">
        <v>1</v>
      </c>
      <c r="M1048" s="138">
        <f t="shared" si="103"/>
        <v>47392</v>
      </c>
      <c r="N1048" s="137"/>
      <c r="O1048" s="90"/>
      <c r="P1048" s="86" t="s">
        <v>113</v>
      </c>
      <c r="Q1048" s="86"/>
      <c r="R1048" s="93" t="str">
        <f t="shared" si="87"/>
        <v>2024 Validation</v>
      </c>
    </row>
    <row r="1049" spans="1:18" x14ac:dyDescent="0.6">
      <c r="A1049" s="82" t="str">
        <f t="shared" si="98"/>
        <v>2029Q4</v>
      </c>
      <c r="B1049" s="82">
        <f t="shared" si="101"/>
        <v>4</v>
      </c>
      <c r="C1049" s="82">
        <f t="shared" si="104"/>
        <v>2029</v>
      </c>
      <c r="D1049" s="82">
        <f t="shared" si="104"/>
        <v>11</v>
      </c>
      <c r="E1049" s="59"/>
      <c r="G1049" s="90" t="s">
        <v>141</v>
      </c>
      <c r="H1049" s="90" t="s">
        <v>22</v>
      </c>
      <c r="I1049" s="91">
        <f t="shared" ca="1" si="102"/>
        <v>10.59776536738403</v>
      </c>
      <c r="J1049" s="91"/>
      <c r="K1049" s="90" t="s">
        <v>23</v>
      </c>
      <c r="L1049" s="92">
        <v>1</v>
      </c>
      <c r="M1049" s="138">
        <f t="shared" si="103"/>
        <v>47423</v>
      </c>
      <c r="N1049" s="137"/>
      <c r="O1049" s="90"/>
      <c r="P1049" s="86" t="s">
        <v>113</v>
      </c>
      <c r="Q1049" s="86"/>
      <c r="R1049" s="93" t="str">
        <f t="shared" si="87"/>
        <v>2024 Validation</v>
      </c>
    </row>
    <row r="1050" spans="1:18" x14ac:dyDescent="0.6">
      <c r="A1050" s="82" t="str">
        <f t="shared" ref="A1050:A1080" si="105">C1050&amp;"Q"&amp;B1050</f>
        <v>2029Q4</v>
      </c>
      <c r="B1050" s="82">
        <f t="shared" ref="B1050:B1080" si="106">IF(D1050&lt;=3,1,IF(D1050&lt;=6,2,IF(D1050&lt;=9,3,4)))</f>
        <v>4</v>
      </c>
      <c r="C1050" s="82">
        <f t="shared" ref="C1050:D1050" si="107">C846</f>
        <v>2029</v>
      </c>
      <c r="D1050" s="82">
        <f t="shared" si="107"/>
        <v>12</v>
      </c>
      <c r="E1050" s="59"/>
      <c r="G1050" s="90" t="s">
        <v>141</v>
      </c>
      <c r="H1050" s="90" t="s">
        <v>22</v>
      </c>
      <c r="I1050" s="91">
        <f t="shared" ca="1" si="102"/>
        <v>11.374958487426497</v>
      </c>
      <c r="J1050" s="91"/>
      <c r="K1050" s="90" t="s">
        <v>23</v>
      </c>
      <c r="L1050" s="92">
        <v>1</v>
      </c>
      <c r="M1050" s="138">
        <f t="shared" ref="M1050:M1098" si="108">DATE(C1050,D1050,1)</f>
        <v>47453</v>
      </c>
      <c r="N1050" s="137"/>
      <c r="O1050" s="90"/>
      <c r="P1050" s="86" t="s">
        <v>113</v>
      </c>
      <c r="Q1050" s="86"/>
      <c r="R1050" s="93" t="str">
        <f t="shared" si="87"/>
        <v>2024 Validation</v>
      </c>
    </row>
    <row r="1051" spans="1:18" x14ac:dyDescent="0.6">
      <c r="A1051" s="82" t="str">
        <f t="shared" si="105"/>
        <v>2030Q1</v>
      </c>
      <c r="B1051" s="82">
        <f t="shared" si="106"/>
        <v>1</v>
      </c>
      <c r="C1051" s="82">
        <f t="shared" ref="C1051:D1051" si="109">C847</f>
        <v>2030</v>
      </c>
      <c r="D1051" s="82">
        <f t="shared" si="109"/>
        <v>1</v>
      </c>
      <c r="E1051" s="59"/>
      <c r="G1051" s="90" t="s">
        <v>141</v>
      </c>
      <c r="H1051" s="90" t="s">
        <v>22</v>
      </c>
      <c r="I1051" s="91">
        <f t="shared" ca="1" si="102"/>
        <v>17.554664411445806</v>
      </c>
      <c r="J1051" s="91"/>
      <c r="K1051" s="90" t="s">
        <v>23</v>
      </c>
      <c r="L1051" s="92">
        <v>1</v>
      </c>
      <c r="M1051" s="138">
        <f t="shared" si="108"/>
        <v>47484</v>
      </c>
      <c r="N1051" s="137"/>
      <c r="O1051" s="90"/>
      <c r="P1051" s="86" t="s">
        <v>113</v>
      </c>
      <c r="Q1051" s="86"/>
      <c r="R1051" s="93" t="str">
        <f t="shared" si="87"/>
        <v>2024 Validation</v>
      </c>
    </row>
    <row r="1052" spans="1:18" x14ac:dyDescent="0.6">
      <c r="A1052" s="82" t="str">
        <f t="shared" si="105"/>
        <v>2030Q1</v>
      </c>
      <c r="B1052" s="82">
        <f t="shared" si="106"/>
        <v>1</v>
      </c>
      <c r="C1052" s="82">
        <f t="shared" ref="C1052:D1052" si="110">C848</f>
        <v>2030</v>
      </c>
      <c r="D1052" s="82">
        <f t="shared" si="110"/>
        <v>2</v>
      </c>
      <c r="E1052" s="59"/>
      <c r="G1052" s="90" t="s">
        <v>141</v>
      </c>
      <c r="H1052" s="90" t="s">
        <v>22</v>
      </c>
      <c r="I1052" s="91">
        <f t="shared" ca="1" si="102"/>
        <v>17.99877521155841</v>
      </c>
      <c r="J1052" s="91"/>
      <c r="K1052" s="90" t="s">
        <v>23</v>
      </c>
      <c r="L1052" s="92">
        <v>1</v>
      </c>
      <c r="M1052" s="138">
        <f t="shared" si="108"/>
        <v>47515</v>
      </c>
      <c r="N1052" s="137"/>
      <c r="O1052" s="90"/>
      <c r="P1052" s="86" t="s">
        <v>113</v>
      </c>
      <c r="Q1052" s="86"/>
      <c r="R1052" s="93" t="str">
        <f t="shared" si="87"/>
        <v>2024 Validation</v>
      </c>
    </row>
    <row r="1053" spans="1:18" x14ac:dyDescent="0.6">
      <c r="A1053" s="82" t="str">
        <f t="shared" si="105"/>
        <v>2030Q1</v>
      </c>
      <c r="B1053" s="82">
        <f t="shared" si="106"/>
        <v>1</v>
      </c>
      <c r="C1053" s="82">
        <f t="shared" ref="C1053:D1053" si="111">C849</f>
        <v>2030</v>
      </c>
      <c r="D1053" s="82">
        <f t="shared" si="111"/>
        <v>3</v>
      </c>
      <c r="E1053" s="59"/>
      <c r="G1053" s="90" t="s">
        <v>141</v>
      </c>
      <c r="H1053" s="90" t="s">
        <v>22</v>
      </c>
      <c r="I1053" s="91">
        <f t="shared" ca="1" si="102"/>
        <v>17.110553611333202</v>
      </c>
      <c r="J1053" s="91"/>
      <c r="K1053" s="90" t="s">
        <v>23</v>
      </c>
      <c r="L1053" s="92">
        <v>1</v>
      </c>
      <c r="M1053" s="138">
        <f t="shared" si="108"/>
        <v>47543</v>
      </c>
      <c r="N1053" s="137"/>
      <c r="O1053" s="90"/>
      <c r="P1053" s="86" t="s">
        <v>113</v>
      </c>
      <c r="Q1053" s="86"/>
      <c r="R1053" s="93" t="str">
        <f t="shared" si="87"/>
        <v>2024 Validation</v>
      </c>
    </row>
    <row r="1054" spans="1:18" x14ac:dyDescent="0.6">
      <c r="A1054" s="82" t="str">
        <f t="shared" si="105"/>
        <v>2030Q2</v>
      </c>
      <c r="B1054" s="82">
        <f t="shared" si="106"/>
        <v>2</v>
      </c>
      <c r="C1054" s="82">
        <f t="shared" ref="C1054:D1054" si="112">C850</f>
        <v>2030</v>
      </c>
      <c r="D1054" s="82">
        <f t="shared" si="112"/>
        <v>4</v>
      </c>
      <c r="E1054" s="59"/>
      <c r="G1054" s="90" t="s">
        <v>141</v>
      </c>
      <c r="H1054" s="90" t="s">
        <v>22</v>
      </c>
      <c r="I1054" s="91">
        <f t="shared" ca="1" si="102"/>
        <v>9.8815747259966251</v>
      </c>
      <c r="J1054" s="91"/>
      <c r="K1054" s="90" t="s">
        <v>23</v>
      </c>
      <c r="L1054" s="92">
        <v>1</v>
      </c>
      <c r="M1054" s="138">
        <f t="shared" si="108"/>
        <v>47574</v>
      </c>
      <c r="N1054" s="137"/>
      <c r="O1054" s="90"/>
      <c r="P1054" s="86" t="s">
        <v>113</v>
      </c>
      <c r="Q1054" s="86"/>
      <c r="R1054" s="93" t="str">
        <f t="shared" si="87"/>
        <v>2024 Validation</v>
      </c>
    </row>
    <row r="1055" spans="1:18" x14ac:dyDescent="0.6">
      <c r="A1055" s="82" t="str">
        <f t="shared" si="105"/>
        <v>2030Q2</v>
      </c>
      <c r="B1055" s="82">
        <f t="shared" si="106"/>
        <v>2</v>
      </c>
      <c r="C1055" s="82">
        <f t="shared" ref="C1055:D1055" si="113">C851</f>
        <v>2030</v>
      </c>
      <c r="D1055" s="82">
        <f t="shared" si="113"/>
        <v>5</v>
      </c>
      <c r="E1055" s="59"/>
      <c r="G1055" s="90" t="s">
        <v>141</v>
      </c>
      <c r="H1055" s="90" t="s">
        <v>22</v>
      </c>
      <c r="I1055" s="91">
        <f t="shared" ca="1" si="102"/>
        <v>8.9578233255769071</v>
      </c>
      <c r="J1055" s="91"/>
      <c r="K1055" s="90" t="s">
        <v>23</v>
      </c>
      <c r="L1055" s="92">
        <v>1</v>
      </c>
      <c r="M1055" s="138">
        <f t="shared" si="108"/>
        <v>47604</v>
      </c>
      <c r="N1055" s="137"/>
      <c r="O1055" s="90"/>
      <c r="P1055" s="86" t="s">
        <v>113</v>
      </c>
      <c r="Q1055" s="86"/>
      <c r="R1055" s="93" t="str">
        <f t="shared" si="87"/>
        <v>2024 Validation</v>
      </c>
    </row>
    <row r="1056" spans="1:18" x14ac:dyDescent="0.6">
      <c r="A1056" s="82" t="str">
        <f t="shared" si="105"/>
        <v>2030Q2</v>
      </c>
      <c r="B1056" s="82">
        <f t="shared" si="106"/>
        <v>2</v>
      </c>
      <c r="C1056" s="82">
        <f t="shared" ref="C1056:D1056" si="114">C852</f>
        <v>2030</v>
      </c>
      <c r="D1056" s="82">
        <f t="shared" si="114"/>
        <v>6</v>
      </c>
      <c r="E1056" s="59"/>
      <c r="G1056" s="90" t="s">
        <v>141</v>
      </c>
      <c r="H1056" s="90" t="s">
        <v>22</v>
      </c>
      <c r="I1056" s="91">
        <f t="shared" ca="1" si="102"/>
        <v>8.9578233255769071</v>
      </c>
      <c r="J1056" s="91"/>
      <c r="K1056" s="90" t="s">
        <v>23</v>
      </c>
      <c r="L1056" s="92">
        <v>1</v>
      </c>
      <c r="M1056" s="138">
        <f t="shared" si="108"/>
        <v>47635</v>
      </c>
      <c r="N1056" s="137"/>
      <c r="O1056" s="90"/>
      <c r="P1056" s="86" t="s">
        <v>113</v>
      </c>
      <c r="Q1056" s="86"/>
      <c r="R1056" s="93" t="str">
        <f t="shared" si="87"/>
        <v>2024 Validation</v>
      </c>
    </row>
    <row r="1057" spans="1:18" x14ac:dyDescent="0.6">
      <c r="A1057" s="82" t="str">
        <f t="shared" si="105"/>
        <v>2030Q3</v>
      </c>
      <c r="B1057" s="82">
        <f t="shared" si="106"/>
        <v>3</v>
      </c>
      <c r="C1057" s="82">
        <f t="shared" ref="C1057:D1057" si="115">C853</f>
        <v>2030</v>
      </c>
      <c r="D1057" s="82">
        <f t="shared" si="115"/>
        <v>7</v>
      </c>
      <c r="E1057" s="59"/>
      <c r="G1057" s="90" t="s">
        <v>141</v>
      </c>
      <c r="H1057" s="90" t="s">
        <v>22</v>
      </c>
      <c r="I1057" s="91">
        <f t="shared" ca="1" si="102"/>
        <v>8.678950257735691</v>
      </c>
      <c r="J1057" s="91"/>
      <c r="K1057" s="90" t="s">
        <v>23</v>
      </c>
      <c r="L1057" s="92">
        <v>1</v>
      </c>
      <c r="M1057" s="138">
        <f t="shared" si="108"/>
        <v>47665</v>
      </c>
      <c r="N1057" s="137"/>
      <c r="O1057" s="90"/>
      <c r="P1057" s="86" t="s">
        <v>113</v>
      </c>
      <c r="Q1057" s="86"/>
      <c r="R1057" s="93" t="str">
        <f t="shared" si="87"/>
        <v>2024 Validation</v>
      </c>
    </row>
    <row r="1058" spans="1:18" x14ac:dyDescent="0.6">
      <c r="A1058" s="82" t="str">
        <f t="shared" si="105"/>
        <v>2030Q3</v>
      </c>
      <c r="B1058" s="82">
        <f t="shared" si="106"/>
        <v>3</v>
      </c>
      <c r="C1058" s="82">
        <f t="shared" ref="C1058:D1058" si="116">C854</f>
        <v>2030</v>
      </c>
      <c r="D1058" s="82">
        <f t="shared" si="116"/>
        <v>8</v>
      </c>
      <c r="E1058" s="59"/>
      <c r="G1058" s="90" t="s">
        <v>141</v>
      </c>
      <c r="H1058" s="90" t="s">
        <v>22</v>
      </c>
      <c r="I1058" s="91">
        <f t="shared" ca="1" si="102"/>
        <v>8.678950257735691</v>
      </c>
      <c r="J1058" s="91"/>
      <c r="K1058" s="90" t="s">
        <v>23</v>
      </c>
      <c r="L1058" s="92">
        <v>1</v>
      </c>
      <c r="M1058" s="138">
        <f t="shared" si="108"/>
        <v>47696</v>
      </c>
      <c r="N1058" s="137"/>
      <c r="O1058" s="90"/>
      <c r="P1058" s="86" t="s">
        <v>113</v>
      </c>
      <c r="Q1058" s="86"/>
      <c r="R1058" s="93" t="str">
        <f t="shared" si="87"/>
        <v>2024 Validation</v>
      </c>
    </row>
    <row r="1059" spans="1:18" x14ac:dyDescent="0.6">
      <c r="A1059" s="82" t="str">
        <f t="shared" si="105"/>
        <v>2030Q3</v>
      </c>
      <c r="B1059" s="82">
        <f t="shared" si="106"/>
        <v>3</v>
      </c>
      <c r="C1059" s="82">
        <f t="shared" ref="C1059:D1059" si="117">C855</f>
        <v>2030</v>
      </c>
      <c r="D1059" s="82">
        <f t="shared" si="117"/>
        <v>9</v>
      </c>
      <c r="E1059" s="59"/>
      <c r="G1059" s="90" t="s">
        <v>141</v>
      </c>
      <c r="H1059" s="90" t="s">
        <v>22</v>
      </c>
      <c r="I1059" s="91">
        <f t="shared" ca="1" si="102"/>
        <v>8.678950257735691</v>
      </c>
      <c r="J1059" s="91"/>
      <c r="K1059" s="90" t="s">
        <v>23</v>
      </c>
      <c r="L1059" s="92">
        <v>1</v>
      </c>
      <c r="M1059" s="138">
        <f t="shared" si="108"/>
        <v>47727</v>
      </c>
      <c r="N1059" s="137"/>
      <c r="O1059" s="90"/>
      <c r="P1059" s="86" t="s">
        <v>113</v>
      </c>
      <c r="Q1059" s="86"/>
      <c r="R1059" s="93" t="str">
        <f t="shared" si="87"/>
        <v>2024 Validation</v>
      </c>
    </row>
    <row r="1060" spans="1:18" x14ac:dyDescent="0.6">
      <c r="A1060" s="82" t="str">
        <f t="shared" si="105"/>
        <v>2030Q4</v>
      </c>
      <c r="B1060" s="82">
        <f t="shared" si="106"/>
        <v>4</v>
      </c>
      <c r="C1060" s="82">
        <f t="shared" ref="C1060:D1060" si="118">C856</f>
        <v>2030</v>
      </c>
      <c r="D1060" s="82">
        <f t="shared" si="118"/>
        <v>10</v>
      </c>
      <c r="E1060" s="59"/>
      <c r="G1060" s="90" t="s">
        <v>141</v>
      </c>
      <c r="H1060" s="90" t="s">
        <v>22</v>
      </c>
      <c r="I1060" s="91">
        <f t="shared" ca="1" si="102"/>
        <v>10.59776536738403</v>
      </c>
      <c r="J1060" s="91"/>
      <c r="K1060" s="90" t="s">
        <v>23</v>
      </c>
      <c r="L1060" s="92">
        <v>1</v>
      </c>
      <c r="M1060" s="138">
        <f t="shared" si="108"/>
        <v>47757</v>
      </c>
      <c r="N1060" s="137"/>
      <c r="O1060" s="90"/>
      <c r="P1060" s="86" t="s">
        <v>113</v>
      </c>
      <c r="Q1060" s="86"/>
      <c r="R1060" s="93" t="str">
        <f t="shared" si="87"/>
        <v>2024 Validation</v>
      </c>
    </row>
    <row r="1061" spans="1:18" x14ac:dyDescent="0.6">
      <c r="A1061" s="82" t="str">
        <f t="shared" si="105"/>
        <v>2030Q4</v>
      </c>
      <c r="B1061" s="82">
        <f t="shared" si="106"/>
        <v>4</v>
      </c>
      <c r="C1061" s="82">
        <f t="shared" ref="C1061:D1061" si="119">C857</f>
        <v>2030</v>
      </c>
      <c r="D1061" s="82">
        <f t="shared" si="119"/>
        <v>11</v>
      </c>
      <c r="E1061" s="59"/>
      <c r="G1061" s="90" t="s">
        <v>141</v>
      </c>
      <c r="H1061" s="90" t="s">
        <v>22</v>
      </c>
      <c r="I1061" s="91">
        <f t="shared" ca="1" si="102"/>
        <v>10.59776536738403</v>
      </c>
      <c r="J1061" s="91"/>
      <c r="K1061" s="90" t="s">
        <v>23</v>
      </c>
      <c r="L1061" s="92">
        <v>1</v>
      </c>
      <c r="M1061" s="138">
        <f t="shared" si="108"/>
        <v>47788</v>
      </c>
      <c r="N1061" s="137"/>
      <c r="O1061" s="90"/>
      <c r="P1061" s="86" t="s">
        <v>113</v>
      </c>
      <c r="Q1061" s="86"/>
      <c r="R1061" s="93" t="str">
        <f t="shared" si="87"/>
        <v>2024 Validation</v>
      </c>
    </row>
    <row r="1062" spans="1:18" x14ac:dyDescent="0.6">
      <c r="A1062" s="82" t="str">
        <f t="shared" si="105"/>
        <v>2030Q4</v>
      </c>
      <c r="B1062" s="82">
        <f t="shared" si="106"/>
        <v>4</v>
      </c>
      <c r="C1062" s="82">
        <f t="shared" ref="C1062:D1062" si="120">C858</f>
        <v>2030</v>
      </c>
      <c r="D1062" s="82">
        <f t="shared" si="120"/>
        <v>12</v>
      </c>
      <c r="E1062" s="59"/>
      <c r="G1062" s="90" t="s">
        <v>141</v>
      </c>
      <c r="H1062" s="90" t="s">
        <v>22</v>
      </c>
      <c r="I1062" s="91">
        <f t="shared" ca="1" si="102"/>
        <v>11.374958487426497</v>
      </c>
      <c r="J1062" s="91"/>
      <c r="K1062" s="90" t="s">
        <v>23</v>
      </c>
      <c r="L1062" s="92">
        <v>1</v>
      </c>
      <c r="M1062" s="138">
        <f t="shared" si="108"/>
        <v>47818</v>
      </c>
      <c r="N1062" s="137"/>
      <c r="O1062" s="90"/>
      <c r="P1062" s="86" t="s">
        <v>113</v>
      </c>
      <c r="Q1062" s="86"/>
      <c r="R1062" s="93" t="str">
        <f t="shared" si="87"/>
        <v>2024 Validation</v>
      </c>
    </row>
    <row r="1063" spans="1:18" x14ac:dyDescent="0.6">
      <c r="A1063" s="82" t="str">
        <f t="shared" si="105"/>
        <v>2031Q1</v>
      </c>
      <c r="B1063" s="82">
        <f t="shared" si="106"/>
        <v>1</v>
      </c>
      <c r="C1063" s="82">
        <f t="shared" ref="C1063:D1063" si="121">C859</f>
        <v>2031</v>
      </c>
      <c r="D1063" s="82">
        <f t="shared" si="121"/>
        <v>1</v>
      </c>
      <c r="E1063" s="59"/>
      <c r="G1063" s="90" t="s">
        <v>141</v>
      </c>
      <c r="H1063" s="90" t="s">
        <v>22</v>
      </c>
      <c r="I1063" s="91">
        <f t="shared" ca="1" si="102"/>
        <v>17.554664411445806</v>
      </c>
      <c r="J1063" s="91"/>
      <c r="K1063" s="90" t="s">
        <v>23</v>
      </c>
      <c r="L1063" s="92">
        <v>1</v>
      </c>
      <c r="M1063" s="138">
        <f t="shared" si="108"/>
        <v>47849</v>
      </c>
      <c r="N1063" s="137"/>
      <c r="O1063" s="90"/>
      <c r="P1063" s="86" t="s">
        <v>113</v>
      </c>
      <c r="Q1063" s="86"/>
      <c r="R1063" s="93" t="str">
        <f t="shared" si="87"/>
        <v>2024 Validation</v>
      </c>
    </row>
    <row r="1064" spans="1:18" x14ac:dyDescent="0.6">
      <c r="A1064" s="82" t="str">
        <f t="shared" si="105"/>
        <v>2031Q1</v>
      </c>
      <c r="B1064" s="82">
        <f t="shared" si="106"/>
        <v>1</v>
      </c>
      <c r="C1064" s="82">
        <f t="shared" ref="C1064:D1064" si="122">C860</f>
        <v>2031</v>
      </c>
      <c r="D1064" s="82">
        <f t="shared" si="122"/>
        <v>2</v>
      </c>
      <c r="E1064" s="59"/>
      <c r="G1064" s="90" t="s">
        <v>141</v>
      </c>
      <c r="H1064" s="90" t="s">
        <v>22</v>
      </c>
      <c r="I1064" s="91">
        <f t="shared" ca="1" si="102"/>
        <v>17.99877521155841</v>
      </c>
      <c r="J1064" s="91"/>
      <c r="K1064" s="90" t="s">
        <v>23</v>
      </c>
      <c r="L1064" s="92">
        <v>1</v>
      </c>
      <c r="M1064" s="138">
        <f t="shared" si="108"/>
        <v>47880</v>
      </c>
      <c r="N1064" s="137"/>
      <c r="O1064" s="90"/>
      <c r="P1064" s="86" t="s">
        <v>113</v>
      </c>
      <c r="Q1064" s="86"/>
      <c r="R1064" s="93" t="str">
        <f t="shared" si="87"/>
        <v>2024 Validation</v>
      </c>
    </row>
    <row r="1065" spans="1:18" x14ac:dyDescent="0.6">
      <c r="A1065" s="82" t="str">
        <f t="shared" si="105"/>
        <v>2031Q1</v>
      </c>
      <c r="B1065" s="82">
        <f t="shared" si="106"/>
        <v>1</v>
      </c>
      <c r="C1065" s="82">
        <f t="shared" ref="C1065:D1065" si="123">C861</f>
        <v>2031</v>
      </c>
      <c r="D1065" s="82">
        <f t="shared" si="123"/>
        <v>3</v>
      </c>
      <c r="E1065" s="59"/>
      <c r="G1065" s="90" t="s">
        <v>141</v>
      </c>
      <c r="H1065" s="90" t="s">
        <v>22</v>
      </c>
      <c r="I1065" s="91">
        <f t="shared" ca="1" si="102"/>
        <v>17.110553611333202</v>
      </c>
      <c r="J1065" s="91"/>
      <c r="K1065" s="90" t="s">
        <v>23</v>
      </c>
      <c r="L1065" s="92">
        <v>1</v>
      </c>
      <c r="M1065" s="138">
        <f t="shared" si="108"/>
        <v>47908</v>
      </c>
      <c r="N1065" s="137"/>
      <c r="O1065" s="90"/>
      <c r="P1065" s="86" t="s">
        <v>113</v>
      </c>
      <c r="Q1065" s="86"/>
      <c r="R1065" s="93" t="str">
        <f t="shared" si="87"/>
        <v>2024 Validation</v>
      </c>
    </row>
    <row r="1066" spans="1:18" x14ac:dyDescent="0.6">
      <c r="A1066" s="82" t="str">
        <f t="shared" si="105"/>
        <v>2031Q2</v>
      </c>
      <c r="B1066" s="82">
        <f t="shared" si="106"/>
        <v>2</v>
      </c>
      <c r="C1066" s="82">
        <f t="shared" ref="C1066:D1066" si="124">C862</f>
        <v>2031</v>
      </c>
      <c r="D1066" s="82">
        <f t="shared" si="124"/>
        <v>4</v>
      </c>
      <c r="E1066" s="59"/>
      <c r="G1066" s="90" t="s">
        <v>141</v>
      </c>
      <c r="H1066" s="90" t="s">
        <v>22</v>
      </c>
      <c r="I1066" s="91">
        <f t="shared" ca="1" si="102"/>
        <v>9.8815747259966251</v>
      </c>
      <c r="J1066" s="91"/>
      <c r="K1066" s="90" t="s">
        <v>23</v>
      </c>
      <c r="L1066" s="92">
        <v>1</v>
      </c>
      <c r="M1066" s="138">
        <f t="shared" si="108"/>
        <v>47939</v>
      </c>
      <c r="N1066" s="137"/>
      <c r="O1066" s="90"/>
      <c r="P1066" s="86" t="s">
        <v>113</v>
      </c>
      <c r="Q1066" s="86"/>
      <c r="R1066" s="93" t="str">
        <f t="shared" si="87"/>
        <v>2024 Validation</v>
      </c>
    </row>
    <row r="1067" spans="1:18" x14ac:dyDescent="0.6">
      <c r="A1067" s="82" t="str">
        <f t="shared" si="105"/>
        <v>2031Q2</v>
      </c>
      <c r="B1067" s="82">
        <f t="shared" si="106"/>
        <v>2</v>
      </c>
      <c r="C1067" s="82">
        <f t="shared" ref="C1067:D1067" si="125">C863</f>
        <v>2031</v>
      </c>
      <c r="D1067" s="82">
        <f t="shared" si="125"/>
        <v>5</v>
      </c>
      <c r="E1067" s="59"/>
      <c r="G1067" s="90" t="s">
        <v>141</v>
      </c>
      <c r="H1067" s="90" t="s">
        <v>22</v>
      </c>
      <c r="I1067" s="91">
        <f t="shared" ca="1" si="102"/>
        <v>8.9578233255769071</v>
      </c>
      <c r="J1067" s="91"/>
      <c r="K1067" s="90" t="s">
        <v>23</v>
      </c>
      <c r="L1067" s="92">
        <v>1</v>
      </c>
      <c r="M1067" s="138">
        <f t="shared" si="108"/>
        <v>47969</v>
      </c>
      <c r="N1067" s="137"/>
      <c r="O1067" s="90"/>
      <c r="P1067" s="86" t="s">
        <v>113</v>
      </c>
      <c r="Q1067" s="86"/>
      <c r="R1067" s="93" t="str">
        <f t="shared" si="87"/>
        <v>2024 Validation</v>
      </c>
    </row>
    <row r="1068" spans="1:18" x14ac:dyDescent="0.6">
      <c r="A1068" s="82" t="str">
        <f t="shared" si="105"/>
        <v>2031Q2</v>
      </c>
      <c r="B1068" s="82">
        <f t="shared" si="106"/>
        <v>2</v>
      </c>
      <c r="C1068" s="82">
        <f t="shared" ref="C1068:D1068" si="126">C864</f>
        <v>2031</v>
      </c>
      <c r="D1068" s="82">
        <f t="shared" si="126"/>
        <v>6</v>
      </c>
      <c r="E1068" s="59"/>
      <c r="G1068" s="90" t="s">
        <v>141</v>
      </c>
      <c r="H1068" s="90" t="s">
        <v>22</v>
      </c>
      <c r="I1068" s="91">
        <f t="shared" ca="1" si="102"/>
        <v>8.9578233255769071</v>
      </c>
      <c r="J1068" s="91"/>
      <c r="K1068" s="90" t="s">
        <v>23</v>
      </c>
      <c r="L1068" s="92">
        <v>1</v>
      </c>
      <c r="M1068" s="138">
        <f t="shared" si="108"/>
        <v>48000</v>
      </c>
      <c r="N1068" s="137"/>
      <c r="O1068" s="90"/>
      <c r="P1068" s="86" t="s">
        <v>113</v>
      </c>
      <c r="Q1068" s="86"/>
      <c r="R1068" s="93" t="str">
        <f t="shared" si="87"/>
        <v>2024 Validation</v>
      </c>
    </row>
    <row r="1069" spans="1:18" x14ac:dyDescent="0.6">
      <c r="A1069" s="82" t="str">
        <f t="shared" si="105"/>
        <v>2031Q3</v>
      </c>
      <c r="B1069" s="82">
        <f t="shared" si="106"/>
        <v>3</v>
      </c>
      <c r="C1069" s="82">
        <f t="shared" ref="C1069:D1069" si="127">C865</f>
        <v>2031</v>
      </c>
      <c r="D1069" s="82">
        <f t="shared" si="127"/>
        <v>7</v>
      </c>
      <c r="E1069" s="59"/>
      <c r="G1069" s="90" t="s">
        <v>141</v>
      </c>
      <c r="H1069" s="90" t="s">
        <v>22</v>
      </c>
      <c r="I1069" s="91">
        <f t="shared" ca="1" si="102"/>
        <v>8.678950257735691</v>
      </c>
      <c r="J1069" s="91"/>
      <c r="K1069" s="90" t="s">
        <v>23</v>
      </c>
      <c r="L1069" s="92">
        <v>1</v>
      </c>
      <c r="M1069" s="138">
        <f t="shared" si="108"/>
        <v>48030</v>
      </c>
      <c r="N1069" s="137"/>
      <c r="O1069" s="90"/>
      <c r="P1069" s="86" t="s">
        <v>113</v>
      </c>
      <c r="Q1069" s="86"/>
      <c r="R1069" s="93" t="str">
        <f t="shared" si="87"/>
        <v>2024 Validation</v>
      </c>
    </row>
    <row r="1070" spans="1:18" x14ac:dyDescent="0.6">
      <c r="A1070" s="82" t="str">
        <f t="shared" si="105"/>
        <v>2031Q3</v>
      </c>
      <c r="B1070" s="82">
        <f t="shared" si="106"/>
        <v>3</v>
      </c>
      <c r="C1070" s="82">
        <f t="shared" ref="C1070:D1070" si="128">C866</f>
        <v>2031</v>
      </c>
      <c r="D1070" s="82">
        <f t="shared" si="128"/>
        <v>8</v>
      </c>
      <c r="E1070" s="59"/>
      <c r="G1070" s="90" t="s">
        <v>141</v>
      </c>
      <c r="H1070" s="90" t="s">
        <v>22</v>
      </c>
      <c r="I1070" s="91">
        <f t="shared" ca="1" si="102"/>
        <v>8.678950257735691</v>
      </c>
      <c r="J1070" s="91"/>
      <c r="K1070" s="90" t="s">
        <v>23</v>
      </c>
      <c r="L1070" s="92">
        <v>1</v>
      </c>
      <c r="M1070" s="138">
        <f t="shared" si="108"/>
        <v>48061</v>
      </c>
      <c r="N1070" s="137"/>
      <c r="O1070" s="90"/>
      <c r="P1070" s="86" t="s">
        <v>113</v>
      </c>
      <c r="Q1070" s="86"/>
      <c r="R1070" s="93" t="str">
        <f t="shared" si="87"/>
        <v>2024 Validation</v>
      </c>
    </row>
    <row r="1071" spans="1:18" x14ac:dyDescent="0.6">
      <c r="A1071" s="82" t="str">
        <f t="shared" si="105"/>
        <v>2031Q3</v>
      </c>
      <c r="B1071" s="82">
        <f t="shared" si="106"/>
        <v>3</v>
      </c>
      <c r="C1071" s="82">
        <f t="shared" ref="C1071:D1071" si="129">C867</f>
        <v>2031</v>
      </c>
      <c r="D1071" s="82">
        <f t="shared" si="129"/>
        <v>9</v>
      </c>
      <c r="E1071" s="59"/>
      <c r="G1071" s="90" t="s">
        <v>141</v>
      </c>
      <c r="H1071" s="90" t="s">
        <v>22</v>
      </c>
      <c r="I1071" s="91">
        <f t="shared" ca="1" si="102"/>
        <v>8.678950257735691</v>
      </c>
      <c r="J1071" s="91"/>
      <c r="K1071" s="90" t="s">
        <v>23</v>
      </c>
      <c r="L1071" s="92">
        <v>1</v>
      </c>
      <c r="M1071" s="138">
        <f t="shared" si="108"/>
        <v>48092</v>
      </c>
      <c r="N1071" s="137"/>
      <c r="O1071" s="90"/>
      <c r="P1071" s="86" t="s">
        <v>113</v>
      </c>
      <c r="Q1071" s="86"/>
      <c r="R1071" s="93" t="str">
        <f t="shared" si="87"/>
        <v>2024 Validation</v>
      </c>
    </row>
    <row r="1072" spans="1:18" x14ac:dyDescent="0.6">
      <c r="A1072" s="82" t="str">
        <f t="shared" si="105"/>
        <v>2031Q4</v>
      </c>
      <c r="B1072" s="82">
        <f t="shared" si="106"/>
        <v>4</v>
      </c>
      <c r="C1072" s="82">
        <f t="shared" ref="C1072:D1072" si="130">C868</f>
        <v>2031</v>
      </c>
      <c r="D1072" s="82">
        <f t="shared" si="130"/>
        <v>10</v>
      </c>
      <c r="E1072" s="59"/>
      <c r="G1072" s="90" t="s">
        <v>141</v>
      </c>
      <c r="H1072" s="90" t="s">
        <v>22</v>
      </c>
      <c r="I1072" s="91">
        <f t="shared" ca="1" si="102"/>
        <v>10.59776536738403</v>
      </c>
      <c r="J1072" s="91"/>
      <c r="K1072" s="90" t="s">
        <v>23</v>
      </c>
      <c r="L1072" s="92">
        <v>1</v>
      </c>
      <c r="M1072" s="138">
        <f t="shared" si="108"/>
        <v>48122</v>
      </c>
      <c r="N1072" s="137"/>
      <c r="O1072" s="90"/>
      <c r="P1072" s="86" t="s">
        <v>113</v>
      </c>
      <c r="Q1072" s="86"/>
      <c r="R1072" s="93" t="str">
        <f t="shared" si="87"/>
        <v>2024 Validation</v>
      </c>
    </row>
    <row r="1073" spans="1:18" x14ac:dyDescent="0.6">
      <c r="A1073" s="82" t="str">
        <f t="shared" si="105"/>
        <v>2031Q4</v>
      </c>
      <c r="B1073" s="82">
        <f t="shared" si="106"/>
        <v>4</v>
      </c>
      <c r="C1073" s="82">
        <f t="shared" ref="C1073:D1073" si="131">C869</f>
        <v>2031</v>
      </c>
      <c r="D1073" s="82">
        <f t="shared" si="131"/>
        <v>11</v>
      </c>
      <c r="E1073" s="59"/>
      <c r="G1073" s="90" t="s">
        <v>141</v>
      </c>
      <c r="H1073" s="90" t="s">
        <v>22</v>
      </c>
      <c r="I1073" s="91">
        <f t="shared" ca="1" si="102"/>
        <v>10.59776536738403</v>
      </c>
      <c r="J1073" s="91"/>
      <c r="K1073" s="90" t="s">
        <v>23</v>
      </c>
      <c r="L1073" s="92">
        <v>1</v>
      </c>
      <c r="M1073" s="138">
        <f t="shared" si="108"/>
        <v>48153</v>
      </c>
      <c r="N1073" s="137"/>
      <c r="O1073" s="90"/>
      <c r="P1073" s="86" t="s">
        <v>113</v>
      </c>
      <c r="Q1073" s="86"/>
      <c r="R1073" s="93" t="str">
        <f t="shared" si="87"/>
        <v>2024 Validation</v>
      </c>
    </row>
    <row r="1074" spans="1:18" x14ac:dyDescent="0.6">
      <c r="A1074" s="82" t="str">
        <f t="shared" si="105"/>
        <v>2031Q4</v>
      </c>
      <c r="B1074" s="82">
        <f t="shared" si="106"/>
        <v>4</v>
      </c>
      <c r="C1074" s="82">
        <f t="shared" ref="C1074:D1074" si="132">C870</f>
        <v>2031</v>
      </c>
      <c r="D1074" s="82">
        <f t="shared" si="132"/>
        <v>12</v>
      </c>
      <c r="E1074" s="59"/>
      <c r="G1074" s="90" t="s">
        <v>141</v>
      </c>
      <c r="H1074" s="90" t="s">
        <v>22</v>
      </c>
      <c r="I1074" s="91">
        <f t="shared" ca="1" si="102"/>
        <v>11.374958487426497</v>
      </c>
      <c r="J1074" s="91"/>
      <c r="K1074" s="90" t="s">
        <v>23</v>
      </c>
      <c r="L1074" s="92">
        <v>1</v>
      </c>
      <c r="M1074" s="138">
        <f t="shared" si="108"/>
        <v>48183</v>
      </c>
      <c r="N1074" s="137"/>
      <c r="O1074" s="90"/>
      <c r="P1074" s="86" t="s">
        <v>113</v>
      </c>
      <c r="Q1074" s="86"/>
      <c r="R1074" s="93" t="str">
        <f t="shared" si="87"/>
        <v>2024 Validation</v>
      </c>
    </row>
    <row r="1075" spans="1:18" x14ac:dyDescent="0.6">
      <c r="A1075" s="82" t="str">
        <f t="shared" si="105"/>
        <v>2032Q1</v>
      </c>
      <c r="B1075" s="82">
        <f t="shared" si="106"/>
        <v>1</v>
      </c>
      <c r="C1075" s="82">
        <f t="shared" ref="C1075:D1075" si="133">C871</f>
        <v>2032</v>
      </c>
      <c r="D1075" s="82">
        <f t="shared" si="133"/>
        <v>1</v>
      </c>
      <c r="E1075" s="59"/>
      <c r="G1075" s="90" t="s">
        <v>141</v>
      </c>
      <c r="H1075" s="90" t="s">
        <v>22</v>
      </c>
      <c r="I1075" s="91">
        <f t="shared" ca="1" si="102"/>
        <v>17.554664411445806</v>
      </c>
      <c r="J1075" s="91"/>
      <c r="K1075" s="90" t="s">
        <v>23</v>
      </c>
      <c r="L1075" s="92">
        <v>1</v>
      </c>
      <c r="M1075" s="138">
        <f t="shared" si="108"/>
        <v>48214</v>
      </c>
      <c r="N1075" s="137"/>
      <c r="O1075" s="90"/>
      <c r="P1075" s="86" t="s">
        <v>113</v>
      </c>
      <c r="Q1075" s="86"/>
      <c r="R1075" s="93" t="str">
        <f t="shared" si="87"/>
        <v>2024 Validation</v>
      </c>
    </row>
    <row r="1076" spans="1:18" x14ac:dyDescent="0.6">
      <c r="A1076" s="82" t="str">
        <f t="shared" si="105"/>
        <v>2032Q1</v>
      </c>
      <c r="B1076" s="82">
        <f t="shared" si="106"/>
        <v>1</v>
      </c>
      <c r="C1076" s="82">
        <f t="shared" ref="C1076:D1076" si="134">C872</f>
        <v>2032</v>
      </c>
      <c r="D1076" s="82">
        <f t="shared" si="134"/>
        <v>2</v>
      </c>
      <c r="E1076" s="59"/>
      <c r="G1076" s="90" t="s">
        <v>141</v>
      </c>
      <c r="H1076" s="90" t="s">
        <v>22</v>
      </c>
      <c r="I1076" s="91">
        <f t="shared" ca="1" si="102"/>
        <v>17.99877521155841</v>
      </c>
      <c r="J1076" s="91"/>
      <c r="K1076" s="90" t="s">
        <v>23</v>
      </c>
      <c r="L1076" s="92">
        <v>1</v>
      </c>
      <c r="M1076" s="138">
        <f t="shared" si="108"/>
        <v>48245</v>
      </c>
      <c r="N1076" s="137"/>
      <c r="O1076" s="90"/>
      <c r="P1076" s="86" t="s">
        <v>113</v>
      </c>
      <c r="Q1076" s="86"/>
      <c r="R1076" s="93" t="str">
        <f t="shared" si="87"/>
        <v>2024 Validation</v>
      </c>
    </row>
    <row r="1077" spans="1:18" x14ac:dyDescent="0.6">
      <c r="A1077" s="82" t="str">
        <f t="shared" si="105"/>
        <v>2032Q1</v>
      </c>
      <c r="B1077" s="82">
        <f t="shared" si="106"/>
        <v>1</v>
      </c>
      <c r="C1077" s="82">
        <f t="shared" ref="C1077:D1077" si="135">C873</f>
        <v>2032</v>
      </c>
      <c r="D1077" s="82">
        <f t="shared" si="135"/>
        <v>3</v>
      </c>
      <c r="E1077" s="59"/>
      <c r="G1077" s="90" t="s">
        <v>141</v>
      </c>
      <c r="H1077" s="90" t="s">
        <v>22</v>
      </c>
      <c r="I1077" s="91">
        <f t="shared" ca="1" si="102"/>
        <v>17.110553611333202</v>
      </c>
      <c r="J1077" s="91"/>
      <c r="K1077" s="90" t="s">
        <v>23</v>
      </c>
      <c r="L1077" s="92">
        <v>1</v>
      </c>
      <c r="M1077" s="138">
        <f t="shared" si="108"/>
        <v>48274</v>
      </c>
      <c r="N1077" s="137"/>
      <c r="O1077" s="90"/>
      <c r="P1077" s="86" t="s">
        <v>113</v>
      </c>
      <c r="Q1077" s="86"/>
      <c r="R1077" s="93" t="str">
        <f t="shared" si="87"/>
        <v>2024 Validation</v>
      </c>
    </row>
    <row r="1078" spans="1:18" x14ac:dyDescent="0.6">
      <c r="A1078" s="82" t="str">
        <f t="shared" si="105"/>
        <v>2032Q2</v>
      </c>
      <c r="B1078" s="82">
        <f t="shared" si="106"/>
        <v>2</v>
      </c>
      <c r="C1078" s="82">
        <f t="shared" ref="C1078:D1078" si="136">C874</f>
        <v>2032</v>
      </c>
      <c r="D1078" s="82">
        <f t="shared" si="136"/>
        <v>4</v>
      </c>
      <c r="E1078" s="59"/>
      <c r="G1078" s="90" t="s">
        <v>141</v>
      </c>
      <c r="H1078" s="90" t="s">
        <v>22</v>
      </c>
      <c r="I1078" s="91">
        <f t="shared" ca="1" si="102"/>
        <v>9.8815747259966251</v>
      </c>
      <c r="J1078" s="91"/>
      <c r="K1078" s="90" t="s">
        <v>23</v>
      </c>
      <c r="L1078" s="92">
        <v>1</v>
      </c>
      <c r="M1078" s="138">
        <f t="shared" si="108"/>
        <v>48305</v>
      </c>
      <c r="N1078" s="137"/>
      <c r="O1078" s="90"/>
      <c r="P1078" s="86" t="s">
        <v>113</v>
      </c>
      <c r="Q1078" s="86"/>
      <c r="R1078" s="93" t="str">
        <f t="shared" si="87"/>
        <v>2024 Validation</v>
      </c>
    </row>
    <row r="1079" spans="1:18" x14ac:dyDescent="0.6">
      <c r="A1079" s="82" t="str">
        <f t="shared" si="105"/>
        <v>2032Q2</v>
      </c>
      <c r="B1079" s="82">
        <f t="shared" si="106"/>
        <v>2</v>
      </c>
      <c r="C1079" s="82">
        <f t="shared" ref="C1079:D1079" si="137">C875</f>
        <v>2032</v>
      </c>
      <c r="D1079" s="82">
        <f t="shared" si="137"/>
        <v>5</v>
      </c>
      <c r="E1079" s="59"/>
      <c r="G1079" s="90" t="s">
        <v>141</v>
      </c>
      <c r="H1079" s="90" t="s">
        <v>22</v>
      </c>
      <c r="I1079" s="91">
        <f t="shared" ca="1" si="102"/>
        <v>8.9578233255769071</v>
      </c>
      <c r="J1079" s="91"/>
      <c r="K1079" s="90" t="s">
        <v>23</v>
      </c>
      <c r="L1079" s="92">
        <v>1</v>
      </c>
      <c r="M1079" s="138">
        <f t="shared" si="108"/>
        <v>48335</v>
      </c>
      <c r="N1079" s="137"/>
      <c r="O1079" s="90"/>
      <c r="P1079" s="86" t="s">
        <v>113</v>
      </c>
      <c r="Q1079" s="86"/>
      <c r="R1079" s="93" t="str">
        <f t="shared" si="87"/>
        <v>2024 Validation</v>
      </c>
    </row>
    <row r="1080" spans="1:18" x14ac:dyDescent="0.6">
      <c r="A1080" s="82" t="str">
        <f t="shared" si="105"/>
        <v>2032Q2</v>
      </c>
      <c r="B1080" s="82">
        <f t="shared" si="106"/>
        <v>2</v>
      </c>
      <c r="C1080" s="82">
        <f t="shared" ref="C1080:D1080" si="138">C876</f>
        <v>2032</v>
      </c>
      <c r="D1080" s="82">
        <f t="shared" si="138"/>
        <v>6</v>
      </c>
      <c r="E1080" s="59"/>
      <c r="G1080" s="90" t="s">
        <v>141</v>
      </c>
      <c r="H1080" s="90" t="s">
        <v>22</v>
      </c>
      <c r="I1080" s="91">
        <f t="shared" ca="1" si="102"/>
        <v>8.9578233255769071</v>
      </c>
      <c r="J1080" s="91"/>
      <c r="K1080" s="90" t="s">
        <v>23</v>
      </c>
      <c r="L1080" s="92">
        <v>1</v>
      </c>
      <c r="M1080" s="138">
        <f t="shared" si="108"/>
        <v>48366</v>
      </c>
      <c r="N1080" s="137"/>
      <c r="O1080" s="90"/>
      <c r="P1080" s="86" t="s">
        <v>113</v>
      </c>
      <c r="Q1080" s="86"/>
      <c r="R1080" s="93" t="str">
        <f t="shared" si="87"/>
        <v>2024 Validation</v>
      </c>
    </row>
    <row r="1081" spans="1:18" x14ac:dyDescent="0.6">
      <c r="A1081" s="82" t="str">
        <f t="shared" ref="A1081:A1093" si="139">C1081&amp;"Q"&amp;B1081</f>
        <v>2032Q3</v>
      </c>
      <c r="B1081" s="82">
        <f t="shared" ref="B1081:B1093" si="140">IF(D1081&lt;=3,1,IF(D1081&lt;=6,2,IF(D1081&lt;=9,3,4)))</f>
        <v>3</v>
      </c>
      <c r="C1081" s="82">
        <f t="shared" ref="C1081:D1081" si="141">C877</f>
        <v>2032</v>
      </c>
      <c r="D1081" s="82">
        <f t="shared" si="141"/>
        <v>7</v>
      </c>
      <c r="E1081" s="59"/>
      <c r="G1081" s="90" t="s">
        <v>141</v>
      </c>
      <c r="H1081" s="90" t="s">
        <v>22</v>
      </c>
      <c r="I1081" s="91">
        <f t="shared" ca="1" si="102"/>
        <v>8.678950257735691</v>
      </c>
      <c r="J1081" s="91"/>
      <c r="K1081" s="90" t="s">
        <v>23</v>
      </c>
      <c r="L1081" s="92">
        <v>1</v>
      </c>
      <c r="M1081" s="138">
        <f t="shared" si="108"/>
        <v>48396</v>
      </c>
      <c r="N1081" s="137"/>
      <c r="O1081" s="90"/>
      <c r="P1081" s="86" t="s">
        <v>113</v>
      </c>
      <c r="Q1081" s="86"/>
      <c r="R1081" s="93" t="str">
        <f t="shared" si="87"/>
        <v>2024 Validation</v>
      </c>
    </row>
    <row r="1082" spans="1:18" x14ac:dyDescent="0.6">
      <c r="A1082" s="82" t="str">
        <f t="shared" si="139"/>
        <v>2032Q3</v>
      </c>
      <c r="B1082" s="82">
        <f t="shared" si="140"/>
        <v>3</v>
      </c>
      <c r="C1082" s="82">
        <f t="shared" ref="C1082:D1082" si="142">C878</f>
        <v>2032</v>
      </c>
      <c r="D1082" s="82">
        <f t="shared" si="142"/>
        <v>8</v>
      </c>
      <c r="E1082" s="59"/>
      <c r="G1082" s="90" t="s">
        <v>141</v>
      </c>
      <c r="H1082" s="90" t="s">
        <v>22</v>
      </c>
      <c r="I1082" s="91">
        <f t="shared" ca="1" si="102"/>
        <v>8.678950257735691</v>
      </c>
      <c r="J1082" s="91"/>
      <c r="K1082" s="90" t="s">
        <v>23</v>
      </c>
      <c r="L1082" s="92">
        <v>1</v>
      </c>
      <c r="M1082" s="138">
        <f t="shared" si="108"/>
        <v>48427</v>
      </c>
      <c r="N1082" s="137"/>
      <c r="O1082" s="90"/>
      <c r="P1082" s="86" t="s">
        <v>113</v>
      </c>
      <c r="Q1082" s="86"/>
      <c r="R1082" s="93" t="str">
        <f t="shared" si="87"/>
        <v>2024 Validation</v>
      </c>
    </row>
    <row r="1083" spans="1:18" x14ac:dyDescent="0.6">
      <c r="A1083" s="82" t="str">
        <f t="shared" si="139"/>
        <v>2032Q3</v>
      </c>
      <c r="B1083" s="82">
        <f t="shared" si="140"/>
        <v>3</v>
      </c>
      <c r="C1083" s="82">
        <f t="shared" ref="C1083:D1083" si="143">C879</f>
        <v>2032</v>
      </c>
      <c r="D1083" s="82">
        <f t="shared" si="143"/>
        <v>9</v>
      </c>
      <c r="E1083" s="59"/>
      <c r="G1083" s="90" t="s">
        <v>141</v>
      </c>
      <c r="H1083" s="90" t="s">
        <v>22</v>
      </c>
      <c r="I1083" s="91">
        <f t="shared" ca="1" si="102"/>
        <v>8.678950257735691</v>
      </c>
      <c r="J1083" s="91"/>
      <c r="K1083" s="90" t="s">
        <v>23</v>
      </c>
      <c r="L1083" s="92">
        <v>1</v>
      </c>
      <c r="M1083" s="138">
        <f t="shared" si="108"/>
        <v>48458</v>
      </c>
      <c r="N1083" s="137"/>
      <c r="O1083" s="90"/>
      <c r="P1083" s="86" t="s">
        <v>113</v>
      </c>
      <c r="Q1083" s="86"/>
      <c r="R1083" s="93" t="str">
        <f t="shared" si="87"/>
        <v>2024 Validation</v>
      </c>
    </row>
    <row r="1084" spans="1:18" x14ac:dyDescent="0.6">
      <c r="A1084" s="82" t="str">
        <f t="shared" si="139"/>
        <v>2032Q4</v>
      </c>
      <c r="B1084" s="82">
        <f t="shared" si="140"/>
        <v>4</v>
      </c>
      <c r="C1084" s="82">
        <f t="shared" ref="C1084:D1084" si="144">C880</f>
        <v>2032</v>
      </c>
      <c r="D1084" s="82">
        <f t="shared" si="144"/>
        <v>10</v>
      </c>
      <c r="E1084" s="59"/>
      <c r="G1084" s="90" t="s">
        <v>141</v>
      </c>
      <c r="H1084" s="90" t="s">
        <v>22</v>
      </c>
      <c r="I1084" s="91">
        <f t="shared" ca="1" si="102"/>
        <v>10.59776536738403</v>
      </c>
      <c r="J1084" s="91"/>
      <c r="K1084" s="90" t="s">
        <v>23</v>
      </c>
      <c r="L1084" s="92">
        <v>1</v>
      </c>
      <c r="M1084" s="138">
        <f t="shared" si="108"/>
        <v>48488</v>
      </c>
      <c r="N1084" s="137"/>
      <c r="O1084" s="90"/>
      <c r="P1084" s="86" t="s">
        <v>113</v>
      </c>
      <c r="Q1084" s="86"/>
      <c r="R1084" s="93" t="str">
        <f t="shared" si="87"/>
        <v>2024 Validation</v>
      </c>
    </row>
    <row r="1085" spans="1:18" x14ac:dyDescent="0.6">
      <c r="A1085" s="82" t="str">
        <f t="shared" si="139"/>
        <v>2032Q4</v>
      </c>
      <c r="B1085" s="82">
        <f t="shared" si="140"/>
        <v>4</v>
      </c>
      <c r="C1085" s="82">
        <f t="shared" ref="C1085:D1085" si="145">C881</f>
        <v>2032</v>
      </c>
      <c r="D1085" s="82">
        <f t="shared" si="145"/>
        <v>11</v>
      </c>
      <c r="E1085" s="59"/>
      <c r="G1085" s="90" t="s">
        <v>141</v>
      </c>
      <c r="H1085" s="90" t="s">
        <v>22</v>
      </c>
      <c r="I1085" s="91">
        <f t="shared" ca="1" si="102"/>
        <v>10.59776536738403</v>
      </c>
      <c r="J1085" s="91"/>
      <c r="K1085" s="90" t="s">
        <v>23</v>
      </c>
      <c r="L1085" s="92">
        <v>1</v>
      </c>
      <c r="M1085" s="138">
        <f t="shared" si="108"/>
        <v>48519</v>
      </c>
      <c r="N1085" s="137"/>
      <c r="O1085" s="90"/>
      <c r="P1085" s="86" t="s">
        <v>113</v>
      </c>
      <c r="Q1085" s="86"/>
      <c r="R1085" s="93" t="str">
        <f t="shared" si="87"/>
        <v>2024 Validation</v>
      </c>
    </row>
    <row r="1086" spans="1:18" x14ac:dyDescent="0.6">
      <c r="A1086" s="82" t="str">
        <f t="shared" si="139"/>
        <v>2032Q4</v>
      </c>
      <c r="B1086" s="82">
        <f t="shared" si="140"/>
        <v>4</v>
      </c>
      <c r="C1086" s="82">
        <f t="shared" ref="C1086:D1086" si="146">C882</f>
        <v>2032</v>
      </c>
      <c r="D1086" s="82">
        <f t="shared" si="146"/>
        <v>12</v>
      </c>
      <c r="E1086" s="59"/>
      <c r="G1086" s="90" t="s">
        <v>141</v>
      </c>
      <c r="H1086" s="90" t="s">
        <v>22</v>
      </c>
      <c r="I1086" s="91">
        <f t="shared" ca="1" si="102"/>
        <v>11.374958487426497</v>
      </c>
      <c r="J1086" s="91"/>
      <c r="K1086" s="90" t="s">
        <v>23</v>
      </c>
      <c r="L1086" s="92">
        <v>1</v>
      </c>
      <c r="M1086" s="138">
        <f t="shared" si="108"/>
        <v>48549</v>
      </c>
      <c r="N1086" s="137"/>
      <c r="O1086" s="90"/>
      <c r="P1086" s="86" t="s">
        <v>113</v>
      </c>
      <c r="Q1086" s="86"/>
      <c r="R1086" s="93" t="str">
        <f t="shared" si="87"/>
        <v>2024 Validation</v>
      </c>
    </row>
    <row r="1087" spans="1:18" x14ac:dyDescent="0.6">
      <c r="A1087" s="82" t="str">
        <f t="shared" si="139"/>
        <v>2033Q1</v>
      </c>
      <c r="B1087" s="82">
        <f t="shared" si="140"/>
        <v>1</v>
      </c>
      <c r="C1087" s="82">
        <f t="shared" ref="C1087:D1087" si="147">C883</f>
        <v>2033</v>
      </c>
      <c r="D1087" s="82">
        <f t="shared" si="147"/>
        <v>1</v>
      </c>
      <c r="E1087" s="59"/>
      <c r="G1087" s="90" t="s">
        <v>141</v>
      </c>
      <c r="H1087" s="90" t="s">
        <v>22</v>
      </c>
      <c r="I1087" s="91">
        <f t="shared" ca="1" si="102"/>
        <v>17.554664411445806</v>
      </c>
      <c r="J1087" s="91"/>
      <c r="K1087" s="90" t="s">
        <v>23</v>
      </c>
      <c r="L1087" s="92">
        <v>1</v>
      </c>
      <c r="M1087" s="138">
        <f t="shared" si="108"/>
        <v>48580</v>
      </c>
      <c r="N1087" s="137"/>
      <c r="O1087" s="90"/>
      <c r="P1087" s="86" t="s">
        <v>113</v>
      </c>
      <c r="Q1087" s="86"/>
      <c r="R1087" s="93" t="str">
        <f t="shared" si="87"/>
        <v>2024 Validation</v>
      </c>
    </row>
    <row r="1088" spans="1:18" x14ac:dyDescent="0.6">
      <c r="A1088" s="82" t="str">
        <f t="shared" si="139"/>
        <v>2033Q1</v>
      </c>
      <c r="B1088" s="82">
        <f t="shared" si="140"/>
        <v>1</v>
      </c>
      <c r="C1088" s="82">
        <f t="shared" ref="C1088:D1088" si="148">C884</f>
        <v>2033</v>
      </c>
      <c r="D1088" s="82">
        <f t="shared" si="148"/>
        <v>2</v>
      </c>
      <c r="E1088" s="59"/>
      <c r="G1088" s="90" t="s">
        <v>141</v>
      </c>
      <c r="H1088" s="90" t="s">
        <v>22</v>
      </c>
      <c r="I1088" s="91">
        <f t="shared" ref="I1088:I1098" ca="1" si="149">AVERAGE(INDEX($I$147:$I$214,MATCH($A1088,$C$147:$C$214,0)),I884)</f>
        <v>17.99877521155841</v>
      </c>
      <c r="J1088" s="91"/>
      <c r="K1088" s="90" t="s">
        <v>23</v>
      </c>
      <c r="L1088" s="92">
        <v>1</v>
      </c>
      <c r="M1088" s="138">
        <f t="shared" si="108"/>
        <v>48611</v>
      </c>
      <c r="N1088" s="137"/>
      <c r="O1088" s="90"/>
      <c r="P1088" s="86" t="s">
        <v>113</v>
      </c>
      <c r="Q1088" s="86"/>
      <c r="R1088" s="93" t="str">
        <f t="shared" si="87"/>
        <v>2024 Validation</v>
      </c>
    </row>
    <row r="1089" spans="1:18" x14ac:dyDescent="0.6">
      <c r="A1089" s="82" t="str">
        <f t="shared" si="139"/>
        <v>2033Q1</v>
      </c>
      <c r="B1089" s="82">
        <f t="shared" si="140"/>
        <v>1</v>
      </c>
      <c r="C1089" s="82">
        <f t="shared" ref="C1089:D1089" si="150">C885</f>
        <v>2033</v>
      </c>
      <c r="D1089" s="82">
        <f t="shared" si="150"/>
        <v>3</v>
      </c>
      <c r="E1089" s="59"/>
      <c r="G1089" s="90" t="s">
        <v>141</v>
      </c>
      <c r="H1089" s="90" t="s">
        <v>22</v>
      </c>
      <c r="I1089" s="91">
        <f t="shared" ca="1" si="149"/>
        <v>17.110553611333202</v>
      </c>
      <c r="J1089" s="91"/>
      <c r="K1089" s="90" t="s">
        <v>23</v>
      </c>
      <c r="L1089" s="92">
        <v>1</v>
      </c>
      <c r="M1089" s="138">
        <f t="shared" si="108"/>
        <v>48639</v>
      </c>
      <c r="N1089" s="137"/>
      <c r="O1089" s="90"/>
      <c r="P1089" s="86" t="s">
        <v>113</v>
      </c>
      <c r="Q1089" s="86"/>
      <c r="R1089" s="93" t="str">
        <f t="shared" si="87"/>
        <v>2024 Validation</v>
      </c>
    </row>
    <row r="1090" spans="1:18" x14ac:dyDescent="0.6">
      <c r="A1090" s="82" t="str">
        <f t="shared" si="139"/>
        <v>2033Q2</v>
      </c>
      <c r="B1090" s="82">
        <f t="shared" si="140"/>
        <v>2</v>
      </c>
      <c r="C1090" s="82">
        <f t="shared" ref="C1090:D1090" si="151">C886</f>
        <v>2033</v>
      </c>
      <c r="D1090" s="82">
        <f t="shared" si="151"/>
        <v>4</v>
      </c>
      <c r="E1090" s="59"/>
      <c r="G1090" s="90" t="s">
        <v>141</v>
      </c>
      <c r="H1090" s="90" t="s">
        <v>22</v>
      </c>
      <c r="I1090" s="91">
        <f t="shared" ca="1" si="149"/>
        <v>9.8815747259966251</v>
      </c>
      <c r="J1090" s="91"/>
      <c r="K1090" s="90" t="s">
        <v>23</v>
      </c>
      <c r="L1090" s="92">
        <v>1</v>
      </c>
      <c r="M1090" s="138">
        <f t="shared" si="108"/>
        <v>48670</v>
      </c>
      <c r="N1090" s="137"/>
      <c r="O1090" s="90"/>
      <c r="P1090" s="86" t="s">
        <v>113</v>
      </c>
      <c r="Q1090" s="86"/>
      <c r="R1090" s="93" t="str">
        <f t="shared" si="87"/>
        <v>2024 Validation</v>
      </c>
    </row>
    <row r="1091" spans="1:18" x14ac:dyDescent="0.6">
      <c r="A1091" s="82" t="str">
        <f t="shared" si="139"/>
        <v>2033Q2</v>
      </c>
      <c r="B1091" s="82">
        <f t="shared" si="140"/>
        <v>2</v>
      </c>
      <c r="C1091" s="82">
        <f t="shared" ref="C1091:D1091" si="152">C887</f>
        <v>2033</v>
      </c>
      <c r="D1091" s="82">
        <f t="shared" si="152"/>
        <v>5</v>
      </c>
      <c r="E1091" s="59"/>
      <c r="G1091" s="90" t="s">
        <v>141</v>
      </c>
      <c r="H1091" s="90" t="s">
        <v>22</v>
      </c>
      <c r="I1091" s="91">
        <f t="shared" ca="1" si="149"/>
        <v>8.9578233255769071</v>
      </c>
      <c r="J1091" s="91"/>
      <c r="K1091" s="90" t="s">
        <v>23</v>
      </c>
      <c r="L1091" s="92">
        <v>1</v>
      </c>
      <c r="M1091" s="138">
        <f t="shared" si="108"/>
        <v>48700</v>
      </c>
      <c r="N1091" s="137"/>
      <c r="O1091" s="90"/>
      <c r="P1091" s="86" t="s">
        <v>113</v>
      </c>
      <c r="Q1091" s="86"/>
      <c r="R1091" s="93" t="str">
        <f t="shared" si="87"/>
        <v>2024 Validation</v>
      </c>
    </row>
    <row r="1092" spans="1:18" x14ac:dyDescent="0.6">
      <c r="A1092" s="82" t="str">
        <f t="shared" si="139"/>
        <v>2033Q2</v>
      </c>
      <c r="B1092" s="82">
        <f t="shared" si="140"/>
        <v>2</v>
      </c>
      <c r="C1092" s="82">
        <f t="shared" ref="C1092:D1092" si="153">C888</f>
        <v>2033</v>
      </c>
      <c r="D1092" s="82">
        <f t="shared" si="153"/>
        <v>6</v>
      </c>
      <c r="E1092" s="59"/>
      <c r="G1092" s="90" t="s">
        <v>141</v>
      </c>
      <c r="H1092" s="90" t="s">
        <v>22</v>
      </c>
      <c r="I1092" s="91">
        <f t="shared" ca="1" si="149"/>
        <v>8.9578233255769071</v>
      </c>
      <c r="J1092" s="91"/>
      <c r="K1092" s="90" t="s">
        <v>23</v>
      </c>
      <c r="L1092" s="92">
        <v>1</v>
      </c>
      <c r="M1092" s="138">
        <f t="shared" si="108"/>
        <v>48731</v>
      </c>
      <c r="N1092" s="137"/>
      <c r="O1092" s="90"/>
      <c r="P1092" s="86" t="s">
        <v>113</v>
      </c>
      <c r="Q1092" s="86"/>
      <c r="R1092" s="93" t="str">
        <f t="shared" si="87"/>
        <v>2024 Validation</v>
      </c>
    </row>
    <row r="1093" spans="1:18" x14ac:dyDescent="0.6">
      <c r="A1093" s="82" t="str">
        <f t="shared" si="139"/>
        <v>2033Q3</v>
      </c>
      <c r="B1093" s="82">
        <f t="shared" si="140"/>
        <v>3</v>
      </c>
      <c r="C1093" s="82">
        <f t="shared" ref="C1093:D1093" si="154">C889</f>
        <v>2033</v>
      </c>
      <c r="D1093" s="82">
        <f t="shared" si="154"/>
        <v>7</v>
      </c>
      <c r="E1093" s="59"/>
      <c r="G1093" s="90" t="s">
        <v>141</v>
      </c>
      <c r="H1093" s="90" t="s">
        <v>22</v>
      </c>
      <c r="I1093" s="91">
        <f t="shared" ca="1" si="149"/>
        <v>8.678950257735691</v>
      </c>
      <c r="J1093" s="91"/>
      <c r="K1093" s="90" t="s">
        <v>23</v>
      </c>
      <c r="L1093" s="92">
        <v>1</v>
      </c>
      <c r="M1093" s="138">
        <f t="shared" si="108"/>
        <v>48761</v>
      </c>
      <c r="N1093" s="137"/>
      <c r="O1093" s="90"/>
      <c r="P1093" s="86" t="s">
        <v>113</v>
      </c>
      <c r="Q1093" s="86"/>
      <c r="R1093" s="93" t="str">
        <f t="shared" si="87"/>
        <v>2024 Validation</v>
      </c>
    </row>
    <row r="1094" spans="1:18" x14ac:dyDescent="0.6">
      <c r="A1094" s="82" t="str">
        <f t="shared" ref="A1094:A1097" si="155">C1094&amp;"Q"&amp;B1094</f>
        <v>2033Q3</v>
      </c>
      <c r="B1094" s="82">
        <f t="shared" ref="B1094:B1097" si="156">IF(D1094&lt;=3,1,IF(D1094&lt;=6,2,IF(D1094&lt;=9,3,4)))</f>
        <v>3</v>
      </c>
      <c r="C1094" s="82">
        <f t="shared" ref="C1094:D1094" si="157">C890</f>
        <v>2033</v>
      </c>
      <c r="D1094" s="82">
        <f t="shared" si="157"/>
        <v>8</v>
      </c>
      <c r="E1094" s="59"/>
      <c r="G1094" s="90" t="s">
        <v>141</v>
      </c>
      <c r="H1094" s="90" t="s">
        <v>22</v>
      </c>
      <c r="I1094" s="91">
        <f t="shared" ca="1" si="149"/>
        <v>8.678950257735691</v>
      </c>
      <c r="J1094" s="91"/>
      <c r="K1094" s="90" t="s">
        <v>23</v>
      </c>
      <c r="L1094" s="92">
        <v>1</v>
      </c>
      <c r="M1094" s="138">
        <f t="shared" si="108"/>
        <v>48792</v>
      </c>
      <c r="N1094" s="137"/>
      <c r="O1094" s="90"/>
      <c r="P1094" s="86" t="s">
        <v>113</v>
      </c>
      <c r="Q1094" s="86"/>
      <c r="R1094" s="93" t="str">
        <f t="shared" si="87"/>
        <v>2024 Validation</v>
      </c>
    </row>
    <row r="1095" spans="1:18" x14ac:dyDescent="0.6">
      <c r="A1095" s="82" t="str">
        <f t="shared" si="155"/>
        <v>2033Q3</v>
      </c>
      <c r="B1095" s="82">
        <f t="shared" si="156"/>
        <v>3</v>
      </c>
      <c r="C1095" s="82">
        <f t="shared" ref="C1095:D1095" si="158">C891</f>
        <v>2033</v>
      </c>
      <c r="D1095" s="82">
        <f t="shared" si="158"/>
        <v>9</v>
      </c>
      <c r="E1095" s="59"/>
      <c r="G1095" s="90" t="s">
        <v>141</v>
      </c>
      <c r="H1095" s="90" t="s">
        <v>22</v>
      </c>
      <c r="I1095" s="91">
        <f t="shared" ca="1" si="149"/>
        <v>8.678950257735691</v>
      </c>
      <c r="J1095" s="91"/>
      <c r="K1095" s="90" t="s">
        <v>23</v>
      </c>
      <c r="L1095" s="92">
        <v>1</v>
      </c>
      <c r="M1095" s="138">
        <f t="shared" si="108"/>
        <v>48823</v>
      </c>
      <c r="N1095" s="137"/>
      <c r="O1095" s="90"/>
      <c r="P1095" s="86" t="s">
        <v>113</v>
      </c>
      <c r="Q1095" s="86"/>
      <c r="R1095" s="93" t="str">
        <f t="shared" si="87"/>
        <v>2024 Validation</v>
      </c>
    </row>
    <row r="1096" spans="1:18" x14ac:dyDescent="0.6">
      <c r="A1096" s="82" t="str">
        <f t="shared" si="155"/>
        <v>2033Q4</v>
      </c>
      <c r="B1096" s="82">
        <f t="shared" si="156"/>
        <v>4</v>
      </c>
      <c r="C1096" s="82">
        <f t="shared" ref="C1096:D1096" si="159">C892</f>
        <v>2033</v>
      </c>
      <c r="D1096" s="82">
        <f t="shared" si="159"/>
        <v>10</v>
      </c>
      <c r="E1096" s="59"/>
      <c r="G1096" s="90" t="s">
        <v>141</v>
      </c>
      <c r="H1096" s="90" t="s">
        <v>22</v>
      </c>
      <c r="I1096" s="91">
        <f t="shared" ca="1" si="149"/>
        <v>10.59776536738403</v>
      </c>
      <c r="J1096" s="91"/>
      <c r="K1096" s="90" t="s">
        <v>23</v>
      </c>
      <c r="L1096" s="92">
        <v>1</v>
      </c>
      <c r="M1096" s="138">
        <f t="shared" si="108"/>
        <v>48853</v>
      </c>
      <c r="N1096" s="137"/>
      <c r="O1096" s="90"/>
      <c r="P1096" s="86" t="s">
        <v>113</v>
      </c>
      <c r="Q1096" s="86"/>
      <c r="R1096" s="93" t="str">
        <f t="shared" si="87"/>
        <v>2024 Validation</v>
      </c>
    </row>
    <row r="1097" spans="1:18" x14ac:dyDescent="0.6">
      <c r="A1097" s="82" t="str">
        <f t="shared" si="155"/>
        <v>2033Q4</v>
      </c>
      <c r="B1097" s="82">
        <f t="shared" si="156"/>
        <v>4</v>
      </c>
      <c r="C1097" s="82">
        <f t="shared" ref="C1097:D1097" si="160">C893</f>
        <v>2033</v>
      </c>
      <c r="D1097" s="82">
        <f t="shared" si="160"/>
        <v>11</v>
      </c>
      <c r="E1097" s="59"/>
      <c r="G1097" s="90" t="s">
        <v>141</v>
      </c>
      <c r="H1097" s="90" t="s">
        <v>22</v>
      </c>
      <c r="I1097" s="91">
        <f t="shared" ca="1" si="149"/>
        <v>10.59776536738403</v>
      </c>
      <c r="J1097" s="91"/>
      <c r="K1097" s="90" t="s">
        <v>23</v>
      </c>
      <c r="L1097" s="92">
        <v>1</v>
      </c>
      <c r="M1097" s="138">
        <f t="shared" si="108"/>
        <v>48884</v>
      </c>
      <c r="N1097" s="137"/>
      <c r="O1097" s="90"/>
      <c r="P1097" s="86" t="s">
        <v>113</v>
      </c>
      <c r="Q1097" s="86"/>
      <c r="R1097" s="93" t="str">
        <f t="shared" si="87"/>
        <v>2024 Validation</v>
      </c>
    </row>
    <row r="1098" spans="1:18" x14ac:dyDescent="0.6">
      <c r="A1098" s="82" t="str">
        <f t="shared" si="98"/>
        <v>2033Q4</v>
      </c>
      <c r="B1098" s="82">
        <f t="shared" si="101"/>
        <v>4</v>
      </c>
      <c r="C1098" s="82">
        <f t="shared" ref="C1098:D1117" si="161">C894</f>
        <v>2033</v>
      </c>
      <c r="D1098" s="82">
        <f t="shared" si="161"/>
        <v>12</v>
      </c>
      <c r="E1098" s="59"/>
      <c r="G1098" s="90" t="s">
        <v>141</v>
      </c>
      <c r="H1098" s="90" t="s">
        <v>22</v>
      </c>
      <c r="I1098" s="91">
        <f t="shared" ca="1" si="149"/>
        <v>11.374958487426497</v>
      </c>
      <c r="J1098" s="91"/>
      <c r="K1098" s="90" t="s">
        <v>23</v>
      </c>
      <c r="L1098" s="92">
        <v>1</v>
      </c>
      <c r="M1098" s="138">
        <f t="shared" si="108"/>
        <v>48914</v>
      </c>
      <c r="N1098" s="137"/>
      <c r="O1098" s="90"/>
      <c r="P1098" s="86" t="s">
        <v>113</v>
      </c>
      <c r="Q1098" s="86"/>
      <c r="R1098" s="93" t="str">
        <f t="shared" si="87"/>
        <v>2024 Validation</v>
      </c>
    </row>
    <row r="1099" spans="1:18" x14ac:dyDescent="0.6">
      <c r="A1099" s="82" t="str">
        <f t="shared" si="77"/>
        <v>2017Q1</v>
      </c>
      <c r="B1099" s="82">
        <f>IF(D1099&lt;=3,1,IF(D1099&lt;=6,2,IF(D1099&lt;=9,3,4)))</f>
        <v>1</v>
      </c>
      <c r="C1099" s="82">
        <f t="shared" si="161"/>
        <v>2017</v>
      </c>
      <c r="D1099" s="82">
        <f t="shared" si="161"/>
        <v>1</v>
      </c>
      <c r="E1099" s="152"/>
      <c r="F1099" s="6" t="s">
        <v>143</v>
      </c>
      <c r="G1099" s="90" t="s">
        <v>138</v>
      </c>
      <c r="H1099" s="90" t="s">
        <v>22</v>
      </c>
      <c r="I1099" s="91">
        <f ca="1">INDEX($I$215:$I$282,MATCH($A1099,$C$215:$C$282,0))+'Fuel adder inputs and calcs'!Q892</f>
        <v>16.450297333824796</v>
      </c>
      <c r="J1099" s="91"/>
      <c r="K1099" s="90" t="s">
        <v>23</v>
      </c>
      <c r="L1099" s="92">
        <v>1</v>
      </c>
      <c r="M1099" s="138">
        <f>DATE(C1099,D1099,1)</f>
        <v>42736</v>
      </c>
      <c r="N1099" s="137"/>
      <c r="O1099" s="90"/>
      <c r="P1099" s="86" t="s">
        <v>113</v>
      </c>
      <c r="Q1099" s="86"/>
      <c r="R1099" s="93" t="str">
        <f t="shared" si="60"/>
        <v>2024 Validation</v>
      </c>
    </row>
    <row r="1100" spans="1:18" x14ac:dyDescent="0.6">
      <c r="A1100" s="82" t="str">
        <f t="shared" si="77"/>
        <v>2017Q1</v>
      </c>
      <c r="B1100" s="82">
        <f t="shared" ref="B1100:B1163" si="162">IF(D1100&lt;=3,1,IF(D1100&lt;=6,2,IF(D1100&lt;=9,3,4)))</f>
        <v>1</v>
      </c>
      <c r="C1100" s="82">
        <f t="shared" si="161"/>
        <v>2017</v>
      </c>
      <c r="D1100" s="82">
        <f t="shared" si="161"/>
        <v>2</v>
      </c>
      <c r="E1100" s="152"/>
      <c r="F1100" s="153"/>
      <c r="G1100" s="90" t="s">
        <v>138</v>
      </c>
      <c r="H1100" s="90" t="s">
        <v>22</v>
      </c>
      <c r="I1100" s="91">
        <f ca="1">INDEX($I$215:$I$282,MATCH($A1100,$C$215:$C$282,0))+'Fuel adder inputs and calcs'!Q893</f>
        <v>16.682454196569893</v>
      </c>
      <c r="J1100" s="91"/>
      <c r="K1100" s="90" t="s">
        <v>23</v>
      </c>
      <c r="L1100" s="92">
        <v>1</v>
      </c>
      <c r="M1100" s="138">
        <f t="shared" ref="M1100:M1163" si="163">DATE(C1100,D1100,1)</f>
        <v>42767</v>
      </c>
      <c r="N1100" s="137"/>
      <c r="O1100" s="90"/>
      <c r="P1100" s="86" t="s">
        <v>113</v>
      </c>
      <c r="Q1100" s="86"/>
      <c r="R1100" s="93" t="str">
        <f t="shared" si="60"/>
        <v>2024 Validation</v>
      </c>
    </row>
    <row r="1101" spans="1:18" x14ac:dyDescent="0.6">
      <c r="A1101" s="82" t="str">
        <f t="shared" si="77"/>
        <v>2017Q1</v>
      </c>
      <c r="B1101" s="82">
        <f t="shared" si="162"/>
        <v>1</v>
      </c>
      <c r="C1101" s="82">
        <f t="shared" si="161"/>
        <v>2017</v>
      </c>
      <c r="D1101" s="82">
        <f t="shared" si="161"/>
        <v>3</v>
      </c>
      <c r="E1101" s="152"/>
      <c r="F1101" s="153"/>
      <c r="G1101" s="90" t="s">
        <v>138</v>
      </c>
      <c r="H1101" s="90" t="s">
        <v>22</v>
      </c>
      <c r="I1101" s="91">
        <f ca="1">INDEX($I$215:$I$282,MATCH($A1101,$C$215:$C$282,0))+'Fuel adder inputs and calcs'!Q894</f>
        <v>16.207258118138522</v>
      </c>
      <c r="J1101" s="91"/>
      <c r="K1101" s="90" t="s">
        <v>23</v>
      </c>
      <c r="L1101" s="92">
        <v>1</v>
      </c>
      <c r="M1101" s="138">
        <f t="shared" si="163"/>
        <v>42795</v>
      </c>
      <c r="N1101" s="137"/>
      <c r="O1101" s="90"/>
      <c r="P1101" s="86" t="s">
        <v>113</v>
      </c>
      <c r="Q1101" s="86"/>
      <c r="R1101" s="93" t="str">
        <f t="shared" si="60"/>
        <v>2024 Validation</v>
      </c>
    </row>
    <row r="1102" spans="1:18" x14ac:dyDescent="0.6">
      <c r="A1102" s="82" t="str">
        <f t="shared" si="77"/>
        <v>2017Q2</v>
      </c>
      <c r="B1102" s="82">
        <f t="shared" si="162"/>
        <v>2</v>
      </c>
      <c r="C1102" s="82">
        <f t="shared" si="161"/>
        <v>2017</v>
      </c>
      <c r="D1102" s="82">
        <f t="shared" si="161"/>
        <v>4</v>
      </c>
      <c r="E1102" s="152"/>
      <c r="F1102" s="153"/>
      <c r="G1102" s="90" t="s">
        <v>138</v>
      </c>
      <c r="H1102" s="90" t="s">
        <v>22</v>
      </c>
      <c r="I1102" s="91">
        <f ca="1">INDEX($I$215:$I$282,MATCH($A1102,$C$215:$C$282,0))+'Fuel adder inputs and calcs'!Q895</f>
        <v>9.7585959138539309</v>
      </c>
      <c r="J1102" s="91"/>
      <c r="K1102" s="90" t="s">
        <v>23</v>
      </c>
      <c r="L1102" s="92">
        <v>1</v>
      </c>
      <c r="M1102" s="138">
        <f t="shared" si="163"/>
        <v>42826</v>
      </c>
      <c r="N1102" s="137"/>
      <c r="O1102" s="90"/>
      <c r="P1102" s="86" t="s">
        <v>113</v>
      </c>
      <c r="Q1102" s="86"/>
      <c r="R1102" s="93" t="str">
        <f t="shared" si="60"/>
        <v>2024 Validation</v>
      </c>
    </row>
    <row r="1103" spans="1:18" x14ac:dyDescent="0.6">
      <c r="A1103" s="82" t="str">
        <f t="shared" ref="A1103:A1166" si="164">C1103&amp;"Q"&amp;B1103</f>
        <v>2017Q2</v>
      </c>
      <c r="B1103" s="82">
        <f t="shared" si="162"/>
        <v>2</v>
      </c>
      <c r="C1103" s="82">
        <f t="shared" si="161"/>
        <v>2017</v>
      </c>
      <c r="D1103" s="82">
        <f t="shared" si="161"/>
        <v>5</v>
      </c>
      <c r="E1103" s="152"/>
      <c r="F1103" s="153"/>
      <c r="G1103" s="90" t="s">
        <v>138</v>
      </c>
      <c r="H1103" s="90" t="s">
        <v>22</v>
      </c>
      <c r="I1103" s="91">
        <f ca="1">INDEX($I$215:$I$282,MATCH($A1103,$C$215:$C$282,0))+'Fuel adder inputs and calcs'!Q896</f>
        <v>9.2652625805205968</v>
      </c>
      <c r="J1103" s="91"/>
      <c r="K1103" s="90" t="s">
        <v>23</v>
      </c>
      <c r="L1103" s="92">
        <v>1</v>
      </c>
      <c r="M1103" s="138">
        <f t="shared" si="163"/>
        <v>42856</v>
      </c>
      <c r="N1103" s="137"/>
      <c r="O1103" s="90"/>
      <c r="P1103" s="86" t="s">
        <v>113</v>
      </c>
      <c r="Q1103" s="86"/>
      <c r="R1103" s="93" t="str">
        <f t="shared" si="60"/>
        <v>2024 Validation</v>
      </c>
    </row>
    <row r="1104" spans="1:18" x14ac:dyDescent="0.6">
      <c r="A1104" s="82" t="str">
        <f t="shared" si="164"/>
        <v>2017Q2</v>
      </c>
      <c r="B1104" s="82">
        <f t="shared" si="162"/>
        <v>2</v>
      </c>
      <c r="C1104" s="82">
        <f t="shared" si="161"/>
        <v>2017</v>
      </c>
      <c r="D1104" s="82">
        <f t="shared" si="161"/>
        <v>6</v>
      </c>
      <c r="E1104" s="152"/>
      <c r="F1104" s="153"/>
      <c r="G1104" s="90" t="s">
        <v>138</v>
      </c>
      <c r="H1104" s="90" t="s">
        <v>22</v>
      </c>
      <c r="I1104" s="91">
        <f ca="1">INDEX($I$215:$I$282,MATCH($A1104,$C$215:$C$282,0))+'Fuel adder inputs and calcs'!Q897</f>
        <v>9.2652625805205968</v>
      </c>
      <c r="J1104" s="91"/>
      <c r="K1104" s="90" t="s">
        <v>23</v>
      </c>
      <c r="L1104" s="92">
        <v>1</v>
      </c>
      <c r="M1104" s="138">
        <f t="shared" si="163"/>
        <v>42887</v>
      </c>
      <c r="N1104" s="137"/>
      <c r="O1104" s="90"/>
      <c r="P1104" s="86" t="s">
        <v>113</v>
      </c>
      <c r="Q1104" s="86"/>
      <c r="R1104" s="93" t="str">
        <f t="shared" si="60"/>
        <v>2024 Validation</v>
      </c>
    </row>
    <row r="1105" spans="1:18" x14ac:dyDescent="0.6">
      <c r="A1105" s="82" t="str">
        <f t="shared" si="164"/>
        <v>2017Q3</v>
      </c>
      <c r="B1105" s="82">
        <f t="shared" si="162"/>
        <v>3</v>
      </c>
      <c r="C1105" s="82">
        <f t="shared" si="161"/>
        <v>2017</v>
      </c>
      <c r="D1105" s="82">
        <f t="shared" si="161"/>
        <v>7</v>
      </c>
      <c r="E1105" s="152"/>
      <c r="F1105" s="153"/>
      <c r="G1105" s="90" t="s">
        <v>138</v>
      </c>
      <c r="H1105" s="90" t="s">
        <v>22</v>
      </c>
      <c r="I1105" s="91">
        <f ca="1">INDEX($I$215:$I$282,MATCH($A1105,$C$215:$C$282,0))+'Fuel adder inputs and calcs'!Q898</f>
        <v>8.9863895126793807</v>
      </c>
      <c r="J1105" s="91"/>
      <c r="K1105" s="90" t="s">
        <v>23</v>
      </c>
      <c r="L1105" s="92">
        <v>1</v>
      </c>
      <c r="M1105" s="138">
        <f t="shared" si="163"/>
        <v>42917</v>
      </c>
      <c r="N1105" s="137"/>
      <c r="O1105" s="90"/>
      <c r="P1105" s="86" t="s">
        <v>113</v>
      </c>
      <c r="Q1105" s="86"/>
      <c r="R1105" s="93" t="str">
        <f t="shared" si="60"/>
        <v>2024 Validation</v>
      </c>
    </row>
    <row r="1106" spans="1:18" x14ac:dyDescent="0.6">
      <c r="A1106" s="82" t="str">
        <f t="shared" si="164"/>
        <v>2017Q3</v>
      </c>
      <c r="B1106" s="82">
        <f t="shared" si="162"/>
        <v>3</v>
      </c>
      <c r="C1106" s="82">
        <f t="shared" si="161"/>
        <v>2017</v>
      </c>
      <c r="D1106" s="82">
        <f t="shared" si="161"/>
        <v>8</v>
      </c>
      <c r="E1106" s="152"/>
      <c r="F1106" s="153"/>
      <c r="G1106" s="90" t="s">
        <v>138</v>
      </c>
      <c r="H1106" s="90" t="s">
        <v>22</v>
      </c>
      <c r="I1106" s="91">
        <f ca="1">INDEX($I$215:$I$282,MATCH($A1106,$C$215:$C$282,0))+'Fuel adder inputs and calcs'!Q899</f>
        <v>8.9863895126793807</v>
      </c>
      <c r="J1106" s="91"/>
      <c r="K1106" s="90" t="s">
        <v>23</v>
      </c>
      <c r="L1106" s="92">
        <v>1</v>
      </c>
      <c r="M1106" s="138">
        <f t="shared" si="163"/>
        <v>42948</v>
      </c>
      <c r="N1106" s="137"/>
      <c r="O1106" s="90"/>
      <c r="P1106" s="86" t="s">
        <v>113</v>
      </c>
      <c r="Q1106" s="86"/>
      <c r="R1106" s="93" t="str">
        <f t="shared" si="60"/>
        <v>2024 Validation</v>
      </c>
    </row>
    <row r="1107" spans="1:18" x14ac:dyDescent="0.6">
      <c r="A1107" s="82" t="str">
        <f t="shared" si="164"/>
        <v>2017Q3</v>
      </c>
      <c r="B1107" s="82">
        <f t="shared" si="162"/>
        <v>3</v>
      </c>
      <c r="C1107" s="82">
        <f t="shared" si="161"/>
        <v>2017</v>
      </c>
      <c r="D1107" s="82">
        <f t="shared" si="161"/>
        <v>9</v>
      </c>
      <c r="E1107" s="152"/>
      <c r="F1107" s="153"/>
      <c r="G1107" s="90" t="s">
        <v>138</v>
      </c>
      <c r="H1107" s="90" t="s">
        <v>22</v>
      </c>
      <c r="I1107" s="91">
        <f ca="1">INDEX($I$215:$I$282,MATCH($A1107,$C$215:$C$282,0))+'Fuel adder inputs and calcs'!Q900</f>
        <v>8.9863895126793807</v>
      </c>
      <c r="J1107" s="91"/>
      <c r="K1107" s="90" t="s">
        <v>23</v>
      </c>
      <c r="L1107" s="92">
        <v>1</v>
      </c>
      <c r="M1107" s="138">
        <f t="shared" si="163"/>
        <v>42979</v>
      </c>
      <c r="N1107" s="137"/>
      <c r="O1107" s="90"/>
      <c r="P1107" s="86" t="s">
        <v>113</v>
      </c>
      <c r="Q1107" s="86"/>
      <c r="R1107" s="93" t="str">
        <f t="shared" si="60"/>
        <v>2024 Validation</v>
      </c>
    </row>
    <row r="1108" spans="1:18" x14ac:dyDescent="0.6">
      <c r="A1108" s="82" t="str">
        <f t="shared" si="164"/>
        <v>2017Q4</v>
      </c>
      <c r="B1108" s="82">
        <f t="shared" si="162"/>
        <v>4</v>
      </c>
      <c r="C1108" s="82">
        <f t="shared" si="161"/>
        <v>2017</v>
      </c>
      <c r="D1108" s="82">
        <f t="shared" si="161"/>
        <v>10</v>
      </c>
      <c r="E1108" s="152"/>
      <c r="F1108" s="153"/>
      <c r="G1108" s="90" t="s">
        <v>138</v>
      </c>
      <c r="H1108" s="90" t="s">
        <v>22</v>
      </c>
      <c r="I1108" s="91">
        <f ca="1">INDEX($I$215:$I$282,MATCH($A1108,$C$215:$C$282,0))+'Fuel adder inputs and calcs'!Q901</f>
        <v>10.474786555241336</v>
      </c>
      <c r="J1108" s="91"/>
      <c r="K1108" s="90" t="s">
        <v>23</v>
      </c>
      <c r="L1108" s="92">
        <v>1</v>
      </c>
      <c r="M1108" s="138">
        <f t="shared" si="163"/>
        <v>43009</v>
      </c>
      <c r="N1108" s="137"/>
      <c r="O1108" s="90"/>
      <c r="P1108" s="86" t="s">
        <v>113</v>
      </c>
      <c r="Q1108" s="86"/>
      <c r="R1108" s="93" t="str">
        <f t="shared" si="60"/>
        <v>2024 Validation</v>
      </c>
    </row>
    <row r="1109" spans="1:18" x14ac:dyDescent="0.6">
      <c r="A1109" s="82" t="str">
        <f t="shared" si="164"/>
        <v>2017Q4</v>
      </c>
      <c r="B1109" s="82">
        <f t="shared" si="162"/>
        <v>4</v>
      </c>
      <c r="C1109" s="82">
        <f t="shared" si="161"/>
        <v>2017</v>
      </c>
      <c r="D1109" s="82">
        <f t="shared" si="161"/>
        <v>11</v>
      </c>
      <c r="E1109" s="152"/>
      <c r="F1109" s="153"/>
      <c r="G1109" s="90" t="s">
        <v>138</v>
      </c>
      <c r="H1109" s="90" t="s">
        <v>22</v>
      </c>
      <c r="I1109" s="91">
        <f ca="1">INDEX($I$215:$I$282,MATCH($A1109,$C$215:$C$282,0))+'Fuel adder inputs and calcs'!Q902</f>
        <v>10.474786555241336</v>
      </c>
      <c r="J1109" s="91"/>
      <c r="K1109" s="90" t="s">
        <v>23</v>
      </c>
      <c r="L1109" s="92">
        <v>1</v>
      </c>
      <c r="M1109" s="138">
        <f t="shared" si="163"/>
        <v>43040</v>
      </c>
      <c r="N1109" s="137"/>
      <c r="O1109" s="90"/>
      <c r="P1109" s="86" t="s">
        <v>113</v>
      </c>
      <c r="Q1109" s="86"/>
      <c r="R1109" s="93" t="str">
        <f t="shared" si="60"/>
        <v>2024 Validation</v>
      </c>
    </row>
    <row r="1110" spans="1:18" x14ac:dyDescent="0.6">
      <c r="A1110" s="82" t="str">
        <f t="shared" si="164"/>
        <v>2017Q4</v>
      </c>
      <c r="B1110" s="82">
        <f t="shared" si="162"/>
        <v>4</v>
      </c>
      <c r="C1110" s="82">
        <f t="shared" si="161"/>
        <v>2017</v>
      </c>
      <c r="D1110" s="82">
        <f t="shared" si="161"/>
        <v>12</v>
      </c>
      <c r="E1110" s="152"/>
      <c r="F1110" s="153"/>
      <c r="G1110" s="90" t="s">
        <v>138</v>
      </c>
      <c r="H1110" s="90" t="s">
        <v>22</v>
      </c>
      <c r="I1110" s="91">
        <f ca="1">INDEX($I$215:$I$282,MATCH($A1110,$C$215:$C$282,0))+'Fuel adder inputs and calcs'!Q903</f>
        <v>10.891943417986434</v>
      </c>
      <c r="J1110" s="91"/>
      <c r="K1110" s="90" t="s">
        <v>23</v>
      </c>
      <c r="L1110" s="92">
        <v>1</v>
      </c>
      <c r="M1110" s="138">
        <f t="shared" si="163"/>
        <v>43070</v>
      </c>
      <c r="N1110" s="137"/>
      <c r="O1110" s="90"/>
      <c r="P1110" s="86" t="s">
        <v>113</v>
      </c>
      <c r="Q1110" s="86"/>
      <c r="R1110" s="93" t="str">
        <f t="shared" si="60"/>
        <v>2024 Validation</v>
      </c>
    </row>
    <row r="1111" spans="1:18" x14ac:dyDescent="0.6">
      <c r="A1111" s="82" t="str">
        <f t="shared" si="164"/>
        <v>2018Q1</v>
      </c>
      <c r="B1111" s="82">
        <f t="shared" si="162"/>
        <v>1</v>
      </c>
      <c r="C1111" s="82">
        <f t="shared" si="161"/>
        <v>2018</v>
      </c>
      <c r="D1111" s="82">
        <f t="shared" si="161"/>
        <v>1</v>
      </c>
      <c r="E1111" s="152"/>
      <c r="F1111" s="153"/>
      <c r="G1111" s="90" t="s">
        <v>138</v>
      </c>
      <c r="H1111" s="90" t="s">
        <v>22</v>
      </c>
      <c r="I1111" s="91">
        <f ca="1">INDEX($I$215:$I$282,MATCH($A1111,$C$215:$C$282,0))+'Fuel adder inputs and calcs'!Q904</f>
        <v>16.450297333824796</v>
      </c>
      <c r="J1111" s="91"/>
      <c r="K1111" s="90" t="s">
        <v>23</v>
      </c>
      <c r="L1111" s="92">
        <v>1</v>
      </c>
      <c r="M1111" s="138">
        <f t="shared" si="163"/>
        <v>43101</v>
      </c>
      <c r="N1111" s="137"/>
      <c r="O1111" s="90"/>
      <c r="P1111" s="86" t="s">
        <v>113</v>
      </c>
      <c r="Q1111" s="86"/>
      <c r="R1111" s="93" t="str">
        <f t="shared" si="60"/>
        <v>2024 Validation</v>
      </c>
    </row>
    <row r="1112" spans="1:18" x14ac:dyDescent="0.6">
      <c r="A1112" s="82" t="str">
        <f t="shared" si="164"/>
        <v>2018Q1</v>
      </c>
      <c r="B1112" s="82">
        <f t="shared" si="162"/>
        <v>1</v>
      </c>
      <c r="C1112" s="82">
        <f t="shared" si="161"/>
        <v>2018</v>
      </c>
      <c r="D1112" s="82">
        <f t="shared" si="161"/>
        <v>2</v>
      </c>
      <c r="E1112" s="152"/>
      <c r="F1112" s="153"/>
      <c r="G1112" s="90" t="s">
        <v>138</v>
      </c>
      <c r="H1112" s="90" t="s">
        <v>22</v>
      </c>
      <c r="I1112" s="91">
        <f ca="1">INDEX($I$215:$I$282,MATCH($A1112,$C$215:$C$282,0))+'Fuel adder inputs and calcs'!Q905</f>
        <v>16.682454196569893</v>
      </c>
      <c r="J1112" s="91"/>
      <c r="K1112" s="90" t="s">
        <v>23</v>
      </c>
      <c r="L1112" s="92">
        <v>1</v>
      </c>
      <c r="M1112" s="138">
        <f t="shared" si="163"/>
        <v>43132</v>
      </c>
      <c r="N1112" s="137"/>
      <c r="O1112" s="90"/>
      <c r="P1112" s="86" t="s">
        <v>113</v>
      </c>
      <c r="Q1112" s="86"/>
      <c r="R1112" s="93" t="str">
        <f t="shared" si="60"/>
        <v>2024 Validation</v>
      </c>
    </row>
    <row r="1113" spans="1:18" x14ac:dyDescent="0.6">
      <c r="A1113" s="82" t="str">
        <f t="shared" si="164"/>
        <v>2018Q1</v>
      </c>
      <c r="B1113" s="82">
        <f t="shared" si="162"/>
        <v>1</v>
      </c>
      <c r="C1113" s="82">
        <f t="shared" si="161"/>
        <v>2018</v>
      </c>
      <c r="D1113" s="82">
        <f t="shared" si="161"/>
        <v>3</v>
      </c>
      <c r="E1113" s="152"/>
      <c r="F1113" s="153"/>
      <c r="G1113" s="90" t="s">
        <v>138</v>
      </c>
      <c r="H1113" s="90" t="s">
        <v>22</v>
      </c>
      <c r="I1113" s="91">
        <f ca="1">INDEX($I$215:$I$282,MATCH($A1113,$C$215:$C$282,0))+'Fuel adder inputs and calcs'!Q906</f>
        <v>16.207258118138522</v>
      </c>
      <c r="J1113" s="91"/>
      <c r="K1113" s="90" t="s">
        <v>23</v>
      </c>
      <c r="L1113" s="92">
        <v>1</v>
      </c>
      <c r="M1113" s="138">
        <f t="shared" si="163"/>
        <v>43160</v>
      </c>
      <c r="N1113" s="137"/>
      <c r="O1113" s="90"/>
      <c r="P1113" s="86" t="s">
        <v>113</v>
      </c>
      <c r="Q1113" s="86"/>
      <c r="R1113" s="93" t="str">
        <f t="shared" si="60"/>
        <v>2024 Validation</v>
      </c>
    </row>
    <row r="1114" spans="1:18" x14ac:dyDescent="0.6">
      <c r="A1114" s="82" t="str">
        <f t="shared" si="164"/>
        <v>2018Q2</v>
      </c>
      <c r="B1114" s="82">
        <f t="shared" si="162"/>
        <v>2</v>
      </c>
      <c r="C1114" s="82">
        <f t="shared" si="161"/>
        <v>2018</v>
      </c>
      <c r="D1114" s="82">
        <f t="shared" si="161"/>
        <v>4</v>
      </c>
      <c r="E1114" s="152"/>
      <c r="F1114" s="153"/>
      <c r="G1114" s="90" t="s">
        <v>138</v>
      </c>
      <c r="H1114" s="90" t="s">
        <v>22</v>
      </c>
      <c r="I1114" s="91">
        <f ca="1">INDEX($I$215:$I$282,MATCH($A1114,$C$215:$C$282,0))+'Fuel adder inputs and calcs'!Q907</f>
        <v>9.7585959138539309</v>
      </c>
      <c r="J1114" s="91"/>
      <c r="K1114" s="90" t="s">
        <v>23</v>
      </c>
      <c r="L1114" s="92">
        <v>1</v>
      </c>
      <c r="M1114" s="138">
        <f t="shared" si="163"/>
        <v>43191</v>
      </c>
      <c r="N1114" s="137"/>
      <c r="O1114" s="90"/>
      <c r="P1114" s="86" t="s">
        <v>113</v>
      </c>
      <c r="Q1114" s="86"/>
      <c r="R1114" s="93" t="str">
        <f t="shared" si="60"/>
        <v>2024 Validation</v>
      </c>
    </row>
    <row r="1115" spans="1:18" x14ac:dyDescent="0.6">
      <c r="A1115" s="82" t="str">
        <f t="shared" si="164"/>
        <v>2018Q2</v>
      </c>
      <c r="B1115" s="82">
        <f t="shared" si="162"/>
        <v>2</v>
      </c>
      <c r="C1115" s="82">
        <f t="shared" si="161"/>
        <v>2018</v>
      </c>
      <c r="D1115" s="82">
        <f t="shared" si="161"/>
        <v>5</v>
      </c>
      <c r="E1115" s="152"/>
      <c r="F1115" s="153"/>
      <c r="G1115" s="90" t="s">
        <v>138</v>
      </c>
      <c r="H1115" s="90" t="s">
        <v>22</v>
      </c>
      <c r="I1115" s="91">
        <f ca="1">INDEX($I$215:$I$282,MATCH($A1115,$C$215:$C$282,0))+'Fuel adder inputs and calcs'!Q908</f>
        <v>9.2652625805205968</v>
      </c>
      <c r="J1115" s="91"/>
      <c r="K1115" s="90" t="s">
        <v>23</v>
      </c>
      <c r="L1115" s="92">
        <v>1</v>
      </c>
      <c r="M1115" s="138">
        <f t="shared" si="163"/>
        <v>43221</v>
      </c>
      <c r="N1115" s="137"/>
      <c r="O1115" s="90"/>
      <c r="P1115" s="86" t="s">
        <v>113</v>
      </c>
      <c r="Q1115" s="86"/>
      <c r="R1115" s="93" t="str">
        <f t="shared" si="60"/>
        <v>2024 Validation</v>
      </c>
    </row>
    <row r="1116" spans="1:18" x14ac:dyDescent="0.6">
      <c r="A1116" s="82" t="str">
        <f t="shared" si="164"/>
        <v>2018Q2</v>
      </c>
      <c r="B1116" s="82">
        <f t="shared" si="162"/>
        <v>2</v>
      </c>
      <c r="C1116" s="82">
        <f t="shared" si="161"/>
        <v>2018</v>
      </c>
      <c r="D1116" s="82">
        <f t="shared" si="161"/>
        <v>6</v>
      </c>
      <c r="E1116" s="152"/>
      <c r="F1116" s="153"/>
      <c r="G1116" s="90" t="s">
        <v>138</v>
      </c>
      <c r="H1116" s="90" t="s">
        <v>22</v>
      </c>
      <c r="I1116" s="91">
        <f ca="1">INDEX($I$215:$I$282,MATCH($A1116,$C$215:$C$282,0))+'Fuel adder inputs and calcs'!Q909</f>
        <v>9.2652625805205968</v>
      </c>
      <c r="J1116" s="91"/>
      <c r="K1116" s="90" t="s">
        <v>23</v>
      </c>
      <c r="L1116" s="92">
        <v>1</v>
      </c>
      <c r="M1116" s="138">
        <f t="shared" si="163"/>
        <v>43252</v>
      </c>
      <c r="N1116" s="137"/>
      <c r="O1116" s="90"/>
      <c r="P1116" s="86" t="s">
        <v>113</v>
      </c>
      <c r="Q1116" s="86"/>
      <c r="R1116" s="93" t="str">
        <f t="shared" ref="R1116:R1302" si="165">$H$6</f>
        <v>2024 Validation</v>
      </c>
    </row>
    <row r="1117" spans="1:18" x14ac:dyDescent="0.6">
      <c r="A1117" s="82" t="str">
        <f t="shared" si="164"/>
        <v>2018Q3</v>
      </c>
      <c r="B1117" s="82">
        <f t="shared" si="162"/>
        <v>3</v>
      </c>
      <c r="C1117" s="82">
        <f t="shared" si="161"/>
        <v>2018</v>
      </c>
      <c r="D1117" s="82">
        <f t="shared" si="161"/>
        <v>7</v>
      </c>
      <c r="E1117" s="152"/>
      <c r="F1117" s="153"/>
      <c r="G1117" s="90" t="s">
        <v>138</v>
      </c>
      <c r="H1117" s="90" t="s">
        <v>22</v>
      </c>
      <c r="I1117" s="91">
        <f ca="1">INDEX($I$215:$I$282,MATCH($A1117,$C$215:$C$282,0))+'Fuel adder inputs and calcs'!Q910</f>
        <v>8.9863895126793807</v>
      </c>
      <c r="J1117" s="91"/>
      <c r="K1117" s="90" t="s">
        <v>23</v>
      </c>
      <c r="L1117" s="92">
        <v>1</v>
      </c>
      <c r="M1117" s="138">
        <f t="shared" si="163"/>
        <v>43282</v>
      </c>
      <c r="N1117" s="137"/>
      <c r="O1117" s="90"/>
      <c r="P1117" s="86" t="s">
        <v>113</v>
      </c>
      <c r="Q1117" s="86"/>
      <c r="R1117" s="93" t="str">
        <f t="shared" si="165"/>
        <v>2024 Validation</v>
      </c>
    </row>
    <row r="1118" spans="1:18" x14ac:dyDescent="0.6">
      <c r="A1118" s="82" t="str">
        <f t="shared" si="164"/>
        <v>2018Q3</v>
      </c>
      <c r="B1118" s="82">
        <f t="shared" si="162"/>
        <v>3</v>
      </c>
      <c r="C1118" s="82">
        <f t="shared" ref="C1118:D1137" si="166">C914</f>
        <v>2018</v>
      </c>
      <c r="D1118" s="82">
        <f t="shared" si="166"/>
        <v>8</v>
      </c>
      <c r="E1118" s="152"/>
      <c r="F1118" s="153"/>
      <c r="G1118" s="90" t="s">
        <v>138</v>
      </c>
      <c r="H1118" s="90" t="s">
        <v>22</v>
      </c>
      <c r="I1118" s="91">
        <f ca="1">INDEX($I$215:$I$282,MATCH($A1118,$C$215:$C$282,0))+'Fuel adder inputs and calcs'!Q911</f>
        <v>8.9863895126793807</v>
      </c>
      <c r="J1118" s="91"/>
      <c r="K1118" s="90" t="s">
        <v>23</v>
      </c>
      <c r="L1118" s="92">
        <v>1</v>
      </c>
      <c r="M1118" s="138">
        <f t="shared" si="163"/>
        <v>43313</v>
      </c>
      <c r="N1118" s="137"/>
      <c r="O1118" s="90"/>
      <c r="P1118" s="86" t="s">
        <v>113</v>
      </c>
      <c r="Q1118" s="86"/>
      <c r="R1118" s="93" t="str">
        <f t="shared" si="165"/>
        <v>2024 Validation</v>
      </c>
    </row>
    <row r="1119" spans="1:18" x14ac:dyDescent="0.6">
      <c r="A1119" s="82" t="str">
        <f t="shared" si="164"/>
        <v>2018Q3</v>
      </c>
      <c r="B1119" s="82">
        <f t="shared" si="162"/>
        <v>3</v>
      </c>
      <c r="C1119" s="82">
        <f t="shared" si="166"/>
        <v>2018</v>
      </c>
      <c r="D1119" s="82">
        <f t="shared" si="166"/>
        <v>9</v>
      </c>
      <c r="E1119" s="152"/>
      <c r="F1119" s="153"/>
      <c r="G1119" s="90" t="s">
        <v>138</v>
      </c>
      <c r="H1119" s="90" t="s">
        <v>22</v>
      </c>
      <c r="I1119" s="91">
        <f ca="1">INDEX($I$215:$I$282,MATCH($A1119,$C$215:$C$282,0))+'Fuel adder inputs and calcs'!Q912</f>
        <v>8.9863895126793807</v>
      </c>
      <c r="J1119" s="91"/>
      <c r="K1119" s="90" t="s">
        <v>23</v>
      </c>
      <c r="L1119" s="92">
        <v>1</v>
      </c>
      <c r="M1119" s="138">
        <f t="shared" si="163"/>
        <v>43344</v>
      </c>
      <c r="N1119" s="137"/>
      <c r="O1119" s="90"/>
      <c r="P1119" s="86" t="s">
        <v>113</v>
      </c>
      <c r="Q1119" s="86"/>
      <c r="R1119" s="93" t="str">
        <f t="shared" si="165"/>
        <v>2024 Validation</v>
      </c>
    </row>
    <row r="1120" spans="1:18" x14ac:dyDescent="0.6">
      <c r="A1120" s="82" t="str">
        <f t="shared" si="164"/>
        <v>2018Q4</v>
      </c>
      <c r="B1120" s="82">
        <f t="shared" si="162"/>
        <v>4</v>
      </c>
      <c r="C1120" s="82">
        <f t="shared" si="166"/>
        <v>2018</v>
      </c>
      <c r="D1120" s="82">
        <f t="shared" si="166"/>
        <v>10</v>
      </c>
      <c r="E1120" s="152"/>
      <c r="F1120" s="153"/>
      <c r="G1120" s="90" t="s">
        <v>138</v>
      </c>
      <c r="H1120" s="90" t="s">
        <v>22</v>
      </c>
      <c r="I1120" s="91">
        <f ca="1">INDEX($I$215:$I$282,MATCH($A1120,$C$215:$C$282,0))+'Fuel adder inputs and calcs'!Q913</f>
        <v>10.627139496417806</v>
      </c>
      <c r="J1120" s="91"/>
      <c r="K1120" s="90" t="s">
        <v>23</v>
      </c>
      <c r="L1120" s="92">
        <v>1</v>
      </c>
      <c r="M1120" s="138">
        <f t="shared" si="163"/>
        <v>43374</v>
      </c>
      <c r="N1120" s="137"/>
      <c r="O1120" s="90"/>
      <c r="P1120" s="86" t="s">
        <v>113</v>
      </c>
      <c r="Q1120" s="86"/>
      <c r="R1120" s="93" t="str">
        <f t="shared" si="165"/>
        <v>2024 Validation</v>
      </c>
    </row>
    <row r="1121" spans="1:18" x14ac:dyDescent="0.6">
      <c r="A1121" s="82" t="str">
        <f t="shared" si="164"/>
        <v>2018Q4</v>
      </c>
      <c r="B1121" s="82">
        <f t="shared" si="162"/>
        <v>4</v>
      </c>
      <c r="C1121" s="82">
        <f t="shared" si="166"/>
        <v>2018</v>
      </c>
      <c r="D1121" s="82">
        <f t="shared" si="166"/>
        <v>11</v>
      </c>
      <c r="E1121" s="152"/>
      <c r="F1121" s="153"/>
      <c r="G1121" s="90" t="s">
        <v>138</v>
      </c>
      <c r="H1121" s="90" t="s">
        <v>22</v>
      </c>
      <c r="I1121" s="91">
        <f ca="1">INDEX($I$215:$I$282,MATCH($A1121,$C$215:$C$282,0))+'Fuel adder inputs and calcs'!Q914</f>
        <v>10.627139496417806</v>
      </c>
      <c r="J1121" s="91"/>
      <c r="K1121" s="90" t="s">
        <v>23</v>
      </c>
      <c r="L1121" s="92">
        <v>1</v>
      </c>
      <c r="M1121" s="138">
        <f t="shared" si="163"/>
        <v>43405</v>
      </c>
      <c r="N1121" s="137"/>
      <c r="O1121" s="90"/>
      <c r="P1121" s="86" t="s">
        <v>113</v>
      </c>
      <c r="Q1121" s="86"/>
      <c r="R1121" s="93" t="str">
        <f t="shared" si="165"/>
        <v>2024 Validation</v>
      </c>
    </row>
    <row r="1122" spans="1:18" x14ac:dyDescent="0.6">
      <c r="A1122" s="82" t="str">
        <f t="shared" si="164"/>
        <v>2018Q4</v>
      </c>
      <c r="B1122" s="82">
        <f t="shared" si="162"/>
        <v>4</v>
      </c>
      <c r="C1122" s="82">
        <f t="shared" si="166"/>
        <v>2018</v>
      </c>
      <c r="D1122" s="82">
        <f t="shared" si="166"/>
        <v>12</v>
      </c>
      <c r="E1122" s="152"/>
      <c r="F1122" s="153"/>
      <c r="G1122" s="90" t="s">
        <v>138</v>
      </c>
      <c r="H1122" s="90" t="s">
        <v>22</v>
      </c>
      <c r="I1122" s="91">
        <f ca="1">INDEX($I$215:$I$282,MATCH($A1122,$C$215:$C$282,0))+'Fuel adder inputs and calcs'!Q915</f>
        <v>11.164002241515846</v>
      </c>
      <c r="J1122" s="91"/>
      <c r="K1122" s="90" t="s">
        <v>23</v>
      </c>
      <c r="L1122" s="92">
        <v>1</v>
      </c>
      <c r="M1122" s="138">
        <f t="shared" si="163"/>
        <v>43435</v>
      </c>
      <c r="N1122" s="137"/>
      <c r="O1122" s="90"/>
      <c r="P1122" s="86" t="s">
        <v>113</v>
      </c>
      <c r="Q1122" s="86"/>
      <c r="R1122" s="93" t="str">
        <f t="shared" si="165"/>
        <v>2024 Validation</v>
      </c>
    </row>
    <row r="1123" spans="1:18" x14ac:dyDescent="0.6">
      <c r="A1123" s="82" t="str">
        <f t="shared" si="164"/>
        <v>2019Q1</v>
      </c>
      <c r="B1123" s="82">
        <f t="shared" si="162"/>
        <v>1</v>
      </c>
      <c r="C1123" s="82">
        <f t="shared" si="166"/>
        <v>2019</v>
      </c>
      <c r="D1123" s="82">
        <f t="shared" si="166"/>
        <v>1</v>
      </c>
      <c r="E1123" s="59"/>
      <c r="G1123" s="90" t="s">
        <v>138</v>
      </c>
      <c r="H1123" s="90" t="s">
        <v>22</v>
      </c>
      <c r="I1123" s="91">
        <f ca="1">INDEX($I$215:$I$282,MATCH($A1123,$C$215:$C$282,0))+'Fuel adder inputs and calcs'!Q916</f>
        <v>16.92549341225617</v>
      </c>
      <c r="J1123" s="91"/>
      <c r="K1123" s="90" t="s">
        <v>23</v>
      </c>
      <c r="L1123" s="92">
        <v>1</v>
      </c>
      <c r="M1123" s="138">
        <f t="shared" si="163"/>
        <v>43466</v>
      </c>
      <c r="N1123" s="137"/>
      <c r="O1123" s="90"/>
      <c r="P1123" s="86" t="s">
        <v>113</v>
      </c>
      <c r="Q1123" s="86"/>
      <c r="R1123" s="93" t="str">
        <f t="shared" si="165"/>
        <v>2024 Validation</v>
      </c>
    </row>
    <row r="1124" spans="1:18" x14ac:dyDescent="0.6">
      <c r="A1124" s="82" t="str">
        <f t="shared" si="164"/>
        <v>2019Q1</v>
      </c>
      <c r="B1124" s="82">
        <f t="shared" si="162"/>
        <v>1</v>
      </c>
      <c r="C1124" s="82">
        <f t="shared" si="166"/>
        <v>2019</v>
      </c>
      <c r="D1124" s="82">
        <f t="shared" si="166"/>
        <v>2</v>
      </c>
      <c r="E1124" s="59"/>
      <c r="G1124" s="90" t="s">
        <v>138</v>
      </c>
      <c r="H1124" s="90" t="s">
        <v>22</v>
      </c>
      <c r="I1124" s="91">
        <f ca="1">INDEX($I$215:$I$282,MATCH($A1124,$C$215:$C$282,0))+'Fuel adder inputs and calcs'!Q917</f>
        <v>17.226571843628719</v>
      </c>
      <c r="J1124" s="91"/>
      <c r="K1124" s="90" t="s">
        <v>23</v>
      </c>
      <c r="L1124" s="92">
        <v>1</v>
      </c>
      <c r="M1124" s="138">
        <f t="shared" si="163"/>
        <v>43497</v>
      </c>
      <c r="N1124" s="137"/>
      <c r="O1124" s="90"/>
      <c r="P1124" s="86" t="s">
        <v>113</v>
      </c>
      <c r="Q1124" s="86"/>
      <c r="R1124" s="93" t="str">
        <f t="shared" si="165"/>
        <v>2024 Validation</v>
      </c>
    </row>
    <row r="1125" spans="1:18" x14ac:dyDescent="0.6">
      <c r="A1125" s="82" t="str">
        <f t="shared" si="164"/>
        <v>2019Q1</v>
      </c>
      <c r="B1125" s="82">
        <f t="shared" si="162"/>
        <v>1</v>
      </c>
      <c r="C1125" s="82">
        <f t="shared" si="166"/>
        <v>2019</v>
      </c>
      <c r="D1125" s="82">
        <f t="shared" si="166"/>
        <v>3</v>
      </c>
      <c r="E1125" s="59"/>
      <c r="G1125" s="90" t="s">
        <v>138</v>
      </c>
      <c r="H1125" s="90" t="s">
        <v>22</v>
      </c>
      <c r="I1125" s="91">
        <f ca="1">INDEX($I$215:$I$282,MATCH($A1125,$C$215:$C$282,0))+'Fuel adder inputs and calcs'!Q918</f>
        <v>16.613532627942444</v>
      </c>
      <c r="J1125" s="91"/>
      <c r="K1125" s="90" t="s">
        <v>23</v>
      </c>
      <c r="L1125" s="92">
        <v>1</v>
      </c>
      <c r="M1125" s="138">
        <f t="shared" si="163"/>
        <v>43525</v>
      </c>
      <c r="N1125" s="137"/>
      <c r="O1125" s="90"/>
      <c r="P1125" s="86" t="s">
        <v>113</v>
      </c>
      <c r="Q1125" s="86"/>
      <c r="R1125" s="93" t="str">
        <f t="shared" si="165"/>
        <v>2024 Validation</v>
      </c>
    </row>
    <row r="1126" spans="1:18" x14ac:dyDescent="0.6">
      <c r="A1126" s="82" t="str">
        <f t="shared" si="164"/>
        <v>2019Q2</v>
      </c>
      <c r="B1126" s="82">
        <f t="shared" si="162"/>
        <v>2</v>
      </c>
      <c r="C1126" s="82">
        <f t="shared" si="166"/>
        <v>2019</v>
      </c>
      <c r="D1126" s="82">
        <f t="shared" si="166"/>
        <v>4</v>
      </c>
      <c r="E1126" s="59"/>
      <c r="G1126" s="90" t="s">
        <v>138</v>
      </c>
      <c r="H1126" s="90" t="s">
        <v>22</v>
      </c>
      <c r="I1126" s="91">
        <f ca="1">INDEX($I$215:$I$282,MATCH($A1126,$C$215:$C$282,0))+'Fuel adder inputs and calcs'!Q919</f>
        <v>9.9109488550304015</v>
      </c>
      <c r="J1126" s="91"/>
      <c r="K1126" s="90" t="s">
        <v>23</v>
      </c>
      <c r="L1126" s="92">
        <v>1</v>
      </c>
      <c r="M1126" s="138">
        <f t="shared" si="163"/>
        <v>43556</v>
      </c>
      <c r="N1126" s="137"/>
      <c r="O1126" s="90"/>
      <c r="P1126" s="86" t="s">
        <v>113</v>
      </c>
      <c r="Q1126" s="86"/>
      <c r="R1126" s="93" t="str">
        <f t="shared" si="165"/>
        <v>2024 Validation</v>
      </c>
    </row>
    <row r="1127" spans="1:18" x14ac:dyDescent="0.6">
      <c r="A1127" s="82" t="str">
        <f t="shared" si="164"/>
        <v>2019Q2</v>
      </c>
      <c r="B1127" s="82">
        <f t="shared" si="162"/>
        <v>2</v>
      </c>
      <c r="C1127" s="82">
        <f t="shared" si="166"/>
        <v>2019</v>
      </c>
      <c r="D1127" s="82">
        <f t="shared" si="166"/>
        <v>5</v>
      </c>
      <c r="E1127" s="59"/>
      <c r="G1127" s="90" t="s">
        <v>138</v>
      </c>
      <c r="H1127" s="90" t="s">
        <v>22</v>
      </c>
      <c r="I1127" s="91">
        <f ca="1">INDEX($I$215:$I$282,MATCH($A1127,$C$215:$C$282,0))+'Fuel adder inputs and calcs'!Q920</f>
        <v>9.276144933461774</v>
      </c>
      <c r="J1127" s="91"/>
      <c r="K1127" s="90" t="s">
        <v>23</v>
      </c>
      <c r="L1127" s="92">
        <v>1</v>
      </c>
      <c r="M1127" s="138">
        <f t="shared" si="163"/>
        <v>43586</v>
      </c>
      <c r="N1127" s="137"/>
      <c r="O1127" s="90"/>
      <c r="P1127" s="86" t="s">
        <v>113</v>
      </c>
      <c r="Q1127" s="86"/>
      <c r="R1127" s="93" t="str">
        <f t="shared" si="165"/>
        <v>2024 Validation</v>
      </c>
    </row>
    <row r="1128" spans="1:18" x14ac:dyDescent="0.6">
      <c r="A1128" s="82" t="str">
        <f t="shared" si="164"/>
        <v>2019Q2</v>
      </c>
      <c r="B1128" s="82">
        <f t="shared" si="162"/>
        <v>2</v>
      </c>
      <c r="C1128" s="82">
        <f t="shared" si="166"/>
        <v>2019</v>
      </c>
      <c r="D1128" s="82">
        <f t="shared" si="166"/>
        <v>6</v>
      </c>
      <c r="E1128" s="59"/>
      <c r="G1128" s="90" t="s">
        <v>138</v>
      </c>
      <c r="H1128" s="90" t="s">
        <v>22</v>
      </c>
      <c r="I1128" s="91">
        <f ca="1">INDEX($I$215:$I$282,MATCH($A1128,$C$215:$C$282,0))+'Fuel adder inputs and calcs'!Q921</f>
        <v>9.276144933461774</v>
      </c>
      <c r="J1128" s="91"/>
      <c r="K1128" s="90" t="s">
        <v>23</v>
      </c>
      <c r="L1128" s="92">
        <v>1</v>
      </c>
      <c r="M1128" s="138">
        <f t="shared" si="163"/>
        <v>43617</v>
      </c>
      <c r="N1128" s="137"/>
      <c r="O1128" s="90"/>
      <c r="P1128" s="86" t="s">
        <v>113</v>
      </c>
      <c r="Q1128" s="86"/>
      <c r="R1128" s="93" t="str">
        <f t="shared" si="165"/>
        <v>2024 Validation</v>
      </c>
    </row>
    <row r="1129" spans="1:18" x14ac:dyDescent="0.6">
      <c r="A1129" s="82" t="str">
        <f t="shared" si="164"/>
        <v>2019Q3</v>
      </c>
      <c r="B1129" s="82">
        <f t="shared" si="162"/>
        <v>3</v>
      </c>
      <c r="C1129" s="82">
        <f t="shared" si="166"/>
        <v>2019</v>
      </c>
      <c r="D1129" s="82">
        <f t="shared" si="166"/>
        <v>7</v>
      </c>
      <c r="E1129" s="59"/>
      <c r="G1129" s="90" t="s">
        <v>138</v>
      </c>
      <c r="H1129" s="90" t="s">
        <v>22</v>
      </c>
      <c r="I1129" s="91">
        <f ca="1">INDEX($I$215:$I$282,MATCH($A1129,$C$215:$C$282,0))+'Fuel adder inputs and calcs'!Q922</f>
        <v>8.9972718656205579</v>
      </c>
      <c r="J1129" s="91"/>
      <c r="K1129" s="90" t="s">
        <v>23</v>
      </c>
      <c r="L1129" s="92">
        <v>1</v>
      </c>
      <c r="M1129" s="138">
        <f t="shared" si="163"/>
        <v>43647</v>
      </c>
      <c r="N1129" s="137"/>
      <c r="O1129" s="90"/>
      <c r="P1129" s="86" t="s">
        <v>113</v>
      </c>
      <c r="Q1129" s="86"/>
      <c r="R1129" s="93" t="str">
        <f t="shared" si="165"/>
        <v>2024 Validation</v>
      </c>
    </row>
    <row r="1130" spans="1:18" x14ac:dyDescent="0.6">
      <c r="A1130" s="82" t="str">
        <f t="shared" si="164"/>
        <v>2019Q3</v>
      </c>
      <c r="B1130" s="82">
        <f t="shared" si="162"/>
        <v>3</v>
      </c>
      <c r="C1130" s="82">
        <f t="shared" si="166"/>
        <v>2019</v>
      </c>
      <c r="D1130" s="82">
        <f t="shared" si="166"/>
        <v>8</v>
      </c>
      <c r="E1130" s="59"/>
      <c r="G1130" s="90" t="s">
        <v>138</v>
      </c>
      <c r="H1130" s="90" t="s">
        <v>22</v>
      </c>
      <c r="I1130" s="91">
        <f ca="1">INDEX($I$215:$I$282,MATCH($A1130,$C$215:$C$282,0))+'Fuel adder inputs and calcs'!Q923</f>
        <v>8.9972718656205579</v>
      </c>
      <c r="J1130" s="91"/>
      <c r="K1130" s="90" t="s">
        <v>23</v>
      </c>
      <c r="L1130" s="92">
        <v>1</v>
      </c>
      <c r="M1130" s="138">
        <f t="shared" si="163"/>
        <v>43678</v>
      </c>
      <c r="N1130" s="137"/>
      <c r="O1130" s="90"/>
      <c r="P1130" s="86" t="s">
        <v>113</v>
      </c>
      <c r="Q1130" s="86"/>
      <c r="R1130" s="93" t="str">
        <f t="shared" si="165"/>
        <v>2024 Validation</v>
      </c>
    </row>
    <row r="1131" spans="1:18" x14ac:dyDescent="0.6">
      <c r="A1131" s="82" t="str">
        <f t="shared" si="164"/>
        <v>2019Q3</v>
      </c>
      <c r="B1131" s="82">
        <f t="shared" si="162"/>
        <v>3</v>
      </c>
      <c r="C1131" s="82">
        <f t="shared" si="166"/>
        <v>2019</v>
      </c>
      <c r="D1131" s="82">
        <f t="shared" si="166"/>
        <v>9</v>
      </c>
      <c r="E1131" s="59"/>
      <c r="G1131" s="90" t="s">
        <v>138</v>
      </c>
      <c r="H1131" s="90" t="s">
        <v>22</v>
      </c>
      <c r="I1131" s="91">
        <f ca="1">INDEX($I$215:$I$282,MATCH($A1131,$C$215:$C$282,0))+'Fuel adder inputs and calcs'!Q924</f>
        <v>8.9972718656205579</v>
      </c>
      <c r="J1131" s="91"/>
      <c r="K1131" s="90" t="s">
        <v>23</v>
      </c>
      <c r="L1131" s="92">
        <v>1</v>
      </c>
      <c r="M1131" s="138">
        <f t="shared" si="163"/>
        <v>43709</v>
      </c>
      <c r="N1131" s="137"/>
      <c r="O1131" s="90"/>
      <c r="P1131" s="86" t="s">
        <v>113</v>
      </c>
      <c r="Q1131" s="86"/>
      <c r="R1131" s="93" t="str">
        <f t="shared" si="165"/>
        <v>2024 Validation</v>
      </c>
    </row>
    <row r="1132" spans="1:18" x14ac:dyDescent="0.6">
      <c r="A1132" s="82" t="str">
        <f t="shared" si="164"/>
        <v>2019Q4</v>
      </c>
      <c r="B1132" s="82">
        <f t="shared" si="162"/>
        <v>4</v>
      </c>
      <c r="C1132" s="82">
        <f t="shared" si="166"/>
        <v>2019</v>
      </c>
      <c r="D1132" s="82">
        <f t="shared" si="166"/>
        <v>10</v>
      </c>
      <c r="E1132" s="59"/>
      <c r="G1132" s="90" t="s">
        <v>138</v>
      </c>
      <c r="H1132" s="90" t="s">
        <v>22</v>
      </c>
      <c r="I1132" s="91">
        <f ca="1">INDEX($I$215:$I$282,MATCH($A1132,$C$215:$C$282,0))+'Fuel adder inputs and calcs'!Q925</f>
        <v>10.598119888574669</v>
      </c>
      <c r="J1132" s="91"/>
      <c r="K1132" s="90" t="s">
        <v>23</v>
      </c>
      <c r="L1132" s="92">
        <v>1</v>
      </c>
      <c r="M1132" s="138">
        <f t="shared" si="163"/>
        <v>43739</v>
      </c>
      <c r="N1132" s="137"/>
      <c r="O1132" s="90"/>
      <c r="P1132" s="86" t="s">
        <v>113</v>
      </c>
      <c r="Q1132" s="86"/>
      <c r="R1132" s="93" t="str">
        <f t="shared" si="165"/>
        <v>2024 Validation</v>
      </c>
    </row>
    <row r="1133" spans="1:18" x14ac:dyDescent="0.6">
      <c r="A1133" s="82" t="str">
        <f t="shared" si="164"/>
        <v>2019Q4</v>
      </c>
      <c r="B1133" s="82">
        <f t="shared" si="162"/>
        <v>4</v>
      </c>
      <c r="C1133" s="82">
        <f t="shared" si="166"/>
        <v>2019</v>
      </c>
      <c r="D1133" s="82">
        <f t="shared" si="166"/>
        <v>11</v>
      </c>
      <c r="E1133" s="59"/>
      <c r="G1133" s="90" t="s">
        <v>138</v>
      </c>
      <c r="H1133" s="90" t="s">
        <v>22</v>
      </c>
      <c r="I1133" s="91">
        <f ca="1">INDEX($I$215:$I$282,MATCH($A1133,$C$215:$C$282,0))+'Fuel adder inputs and calcs'!Q926</f>
        <v>10.598119888574669</v>
      </c>
      <c r="J1133" s="91"/>
      <c r="K1133" s="90" t="s">
        <v>23</v>
      </c>
      <c r="L1133" s="92">
        <v>1</v>
      </c>
      <c r="M1133" s="138">
        <f t="shared" si="163"/>
        <v>43770</v>
      </c>
      <c r="N1133" s="137"/>
      <c r="O1133" s="90"/>
      <c r="P1133" s="86" t="s">
        <v>113</v>
      </c>
      <c r="Q1133" s="86"/>
      <c r="R1133" s="93" t="str">
        <f t="shared" si="165"/>
        <v>2024 Validation</v>
      </c>
    </row>
    <row r="1134" spans="1:18" x14ac:dyDescent="0.6">
      <c r="A1134" s="82" t="str">
        <f t="shared" si="164"/>
        <v>2019Q4</v>
      </c>
      <c r="B1134" s="82">
        <f t="shared" si="162"/>
        <v>4</v>
      </c>
      <c r="C1134" s="82">
        <f t="shared" si="166"/>
        <v>2019</v>
      </c>
      <c r="D1134" s="82">
        <f t="shared" si="166"/>
        <v>12</v>
      </c>
      <c r="E1134" s="59"/>
      <c r="G1134" s="90" t="s">
        <v>138</v>
      </c>
      <c r="H1134" s="90" t="s">
        <v>22</v>
      </c>
      <c r="I1134" s="91">
        <f ca="1">INDEX($I$215:$I$282,MATCH($A1134,$C$215:$C$282,0))+'Fuel adder inputs and calcs'!Q927</f>
        <v>11.113217927790355</v>
      </c>
      <c r="J1134" s="91"/>
      <c r="K1134" s="90" t="s">
        <v>23</v>
      </c>
      <c r="L1134" s="92">
        <v>1</v>
      </c>
      <c r="M1134" s="138">
        <f t="shared" si="163"/>
        <v>43800</v>
      </c>
      <c r="N1134" s="137"/>
      <c r="O1134" s="90"/>
      <c r="P1134" s="86" t="s">
        <v>113</v>
      </c>
      <c r="Q1134" s="86"/>
      <c r="R1134" s="93" t="str">
        <f t="shared" si="165"/>
        <v>2024 Validation</v>
      </c>
    </row>
    <row r="1135" spans="1:18" x14ac:dyDescent="0.6">
      <c r="A1135" s="82" t="str">
        <f t="shared" si="164"/>
        <v>2020Q1</v>
      </c>
      <c r="B1135" s="82">
        <f t="shared" si="162"/>
        <v>1</v>
      </c>
      <c r="C1135" s="82">
        <f t="shared" si="166"/>
        <v>2020</v>
      </c>
      <c r="D1135" s="82">
        <f t="shared" si="166"/>
        <v>1</v>
      </c>
      <c r="E1135" s="59"/>
      <c r="G1135" s="90" t="s">
        <v>138</v>
      </c>
      <c r="H1135" s="90" t="s">
        <v>22</v>
      </c>
      <c r="I1135" s="91">
        <f ca="1">INDEX($I$215:$I$282,MATCH($A1135,$C$215:$C$282,0))+'Fuel adder inputs and calcs'!Q928</f>
        <v>16.831179686765971</v>
      </c>
      <c r="J1135" s="91"/>
      <c r="K1135" s="90" t="s">
        <v>23</v>
      </c>
      <c r="L1135" s="92">
        <v>1</v>
      </c>
      <c r="M1135" s="138">
        <f t="shared" si="163"/>
        <v>43831</v>
      </c>
      <c r="N1135" s="137"/>
      <c r="O1135" s="90"/>
      <c r="P1135" s="86" t="s">
        <v>113</v>
      </c>
      <c r="Q1135" s="86"/>
      <c r="R1135" s="93" t="str">
        <f t="shared" si="165"/>
        <v>2024 Validation</v>
      </c>
    </row>
    <row r="1136" spans="1:18" x14ac:dyDescent="0.6">
      <c r="A1136" s="82" t="str">
        <f t="shared" si="164"/>
        <v>2020Q1</v>
      </c>
      <c r="B1136" s="82">
        <f t="shared" si="162"/>
        <v>1</v>
      </c>
      <c r="C1136" s="82">
        <f t="shared" si="166"/>
        <v>2020</v>
      </c>
      <c r="D1136" s="82">
        <f t="shared" si="166"/>
        <v>2</v>
      </c>
      <c r="E1136" s="59"/>
      <c r="G1136" s="90" t="s">
        <v>138</v>
      </c>
      <c r="H1136" s="90" t="s">
        <v>22</v>
      </c>
      <c r="I1136" s="91">
        <f ca="1">INDEX($I$215:$I$282,MATCH($A1136,$C$215:$C$282,0))+'Fuel adder inputs and calcs'!Q929</f>
        <v>17.128630667158131</v>
      </c>
      <c r="J1136" s="91"/>
      <c r="K1136" s="90" t="s">
        <v>23</v>
      </c>
      <c r="L1136" s="92">
        <v>1</v>
      </c>
      <c r="M1136" s="138">
        <f t="shared" si="163"/>
        <v>43862</v>
      </c>
      <c r="N1136" s="137"/>
      <c r="O1136" s="90"/>
      <c r="P1136" s="86" t="s">
        <v>113</v>
      </c>
      <c r="Q1136" s="86"/>
      <c r="R1136" s="93" t="str">
        <f t="shared" si="165"/>
        <v>2024 Validation</v>
      </c>
    </row>
    <row r="1137" spans="1:18" x14ac:dyDescent="0.6">
      <c r="A1137" s="82" t="str">
        <f t="shared" si="164"/>
        <v>2020Q1</v>
      </c>
      <c r="B1137" s="82">
        <f t="shared" si="162"/>
        <v>1</v>
      </c>
      <c r="C1137" s="82">
        <f t="shared" si="166"/>
        <v>2020</v>
      </c>
      <c r="D1137" s="82">
        <f t="shared" si="166"/>
        <v>3</v>
      </c>
      <c r="E1137" s="59"/>
      <c r="G1137" s="90" t="s">
        <v>138</v>
      </c>
      <c r="H1137" s="90" t="s">
        <v>22</v>
      </c>
      <c r="I1137" s="91">
        <f ca="1">INDEX($I$215:$I$282,MATCH($A1137,$C$215:$C$282,0))+'Fuel adder inputs and calcs'!Q930</f>
        <v>16.544611059314992</v>
      </c>
      <c r="J1137" s="91"/>
      <c r="K1137" s="90" t="s">
        <v>23</v>
      </c>
      <c r="L1137" s="92">
        <v>1</v>
      </c>
      <c r="M1137" s="138">
        <f t="shared" si="163"/>
        <v>43891</v>
      </c>
      <c r="N1137" s="137"/>
      <c r="O1137" s="90"/>
      <c r="P1137" s="86" t="s">
        <v>113</v>
      </c>
      <c r="Q1137" s="86"/>
      <c r="R1137" s="93" t="str">
        <f t="shared" si="165"/>
        <v>2024 Validation</v>
      </c>
    </row>
    <row r="1138" spans="1:18" x14ac:dyDescent="0.6">
      <c r="A1138" s="82" t="str">
        <f t="shared" si="164"/>
        <v>2020Q2</v>
      </c>
      <c r="B1138" s="82">
        <f t="shared" si="162"/>
        <v>2</v>
      </c>
      <c r="C1138" s="82">
        <f t="shared" ref="C1138:D1157" si="167">C934</f>
        <v>2020</v>
      </c>
      <c r="D1138" s="82">
        <f t="shared" si="167"/>
        <v>4</v>
      </c>
      <c r="E1138" s="59"/>
      <c r="G1138" s="90" t="s">
        <v>138</v>
      </c>
      <c r="H1138" s="90" t="s">
        <v>22</v>
      </c>
      <c r="I1138" s="91">
        <f ca="1">INDEX($I$215:$I$282,MATCH($A1138,$C$215:$C$282,0))+'Fuel adder inputs and calcs'!Q931</f>
        <v>9.881929247187264</v>
      </c>
      <c r="J1138" s="91"/>
      <c r="K1138" s="90" t="s">
        <v>23</v>
      </c>
      <c r="L1138" s="92">
        <v>1</v>
      </c>
      <c r="M1138" s="138">
        <f t="shared" si="163"/>
        <v>43922</v>
      </c>
      <c r="N1138" s="137"/>
      <c r="O1138" s="90"/>
      <c r="P1138" s="86" t="s">
        <v>113</v>
      </c>
      <c r="Q1138" s="86"/>
      <c r="R1138" s="93" t="str">
        <f t="shared" si="165"/>
        <v>2024 Validation</v>
      </c>
    </row>
    <row r="1139" spans="1:18" x14ac:dyDescent="0.6">
      <c r="A1139" s="82" t="str">
        <f t="shared" si="164"/>
        <v>2020Q2</v>
      </c>
      <c r="B1139" s="82">
        <f t="shared" si="162"/>
        <v>2</v>
      </c>
      <c r="C1139" s="82">
        <f t="shared" si="167"/>
        <v>2020</v>
      </c>
      <c r="D1139" s="82">
        <f t="shared" si="167"/>
        <v>5</v>
      </c>
      <c r="E1139" s="59"/>
      <c r="G1139" s="90" t="s">
        <v>138</v>
      </c>
      <c r="H1139" s="90" t="s">
        <v>22</v>
      </c>
      <c r="I1139" s="91">
        <f ca="1">INDEX($I$215:$I$282,MATCH($A1139,$C$215:$C$282,0))+'Fuel adder inputs and calcs'!Q932</f>
        <v>9.276144933461774</v>
      </c>
      <c r="J1139" s="91"/>
      <c r="K1139" s="90" t="s">
        <v>23</v>
      </c>
      <c r="L1139" s="92">
        <v>1</v>
      </c>
      <c r="M1139" s="138">
        <f t="shared" si="163"/>
        <v>43952</v>
      </c>
      <c r="N1139" s="137"/>
      <c r="O1139" s="90"/>
      <c r="P1139" s="86" t="s">
        <v>113</v>
      </c>
      <c r="Q1139" s="86"/>
      <c r="R1139" s="93" t="str">
        <f t="shared" si="165"/>
        <v>2024 Validation</v>
      </c>
    </row>
    <row r="1140" spans="1:18" x14ac:dyDescent="0.6">
      <c r="A1140" s="82" t="str">
        <f t="shared" si="164"/>
        <v>2020Q2</v>
      </c>
      <c r="B1140" s="82">
        <f t="shared" si="162"/>
        <v>2</v>
      </c>
      <c r="C1140" s="82">
        <f t="shared" si="167"/>
        <v>2020</v>
      </c>
      <c r="D1140" s="82">
        <f t="shared" si="167"/>
        <v>6</v>
      </c>
      <c r="E1140" s="59"/>
      <c r="G1140" s="90" t="s">
        <v>138</v>
      </c>
      <c r="H1140" s="90" t="s">
        <v>22</v>
      </c>
      <c r="I1140" s="91">
        <f ca="1">INDEX($I$215:$I$282,MATCH($A1140,$C$215:$C$282,0))+'Fuel adder inputs and calcs'!Q933</f>
        <v>9.276144933461774</v>
      </c>
      <c r="J1140" s="91"/>
      <c r="K1140" s="90" t="s">
        <v>23</v>
      </c>
      <c r="L1140" s="92">
        <v>1</v>
      </c>
      <c r="M1140" s="138">
        <f t="shared" si="163"/>
        <v>43983</v>
      </c>
      <c r="N1140" s="137"/>
      <c r="O1140" s="90"/>
      <c r="P1140" s="86" t="s">
        <v>113</v>
      </c>
      <c r="Q1140" s="86"/>
      <c r="R1140" s="93" t="str">
        <f t="shared" si="165"/>
        <v>2024 Validation</v>
      </c>
    </row>
    <row r="1141" spans="1:18" x14ac:dyDescent="0.6">
      <c r="A1141" s="82" t="str">
        <f t="shared" si="164"/>
        <v>2020Q3</v>
      </c>
      <c r="B1141" s="82">
        <f t="shared" si="162"/>
        <v>3</v>
      </c>
      <c r="C1141" s="82">
        <f t="shared" si="167"/>
        <v>2020</v>
      </c>
      <c r="D1141" s="82">
        <f t="shared" si="167"/>
        <v>7</v>
      </c>
      <c r="E1141" s="59"/>
      <c r="G1141" s="90" t="s">
        <v>138</v>
      </c>
      <c r="H1141" s="90" t="s">
        <v>22</v>
      </c>
      <c r="I1141" s="91">
        <f ca="1">INDEX($I$215:$I$282,MATCH($A1141,$C$215:$C$282,0))+'Fuel adder inputs and calcs'!Q934</f>
        <v>8.9972718656205579</v>
      </c>
      <c r="J1141" s="91"/>
      <c r="K1141" s="90" t="s">
        <v>23</v>
      </c>
      <c r="L1141" s="92">
        <v>1</v>
      </c>
      <c r="M1141" s="138">
        <f t="shared" si="163"/>
        <v>44013</v>
      </c>
      <c r="N1141" s="137"/>
      <c r="O1141" s="90"/>
      <c r="P1141" s="86" t="s">
        <v>113</v>
      </c>
      <c r="Q1141" s="86"/>
      <c r="R1141" s="93" t="str">
        <f t="shared" si="165"/>
        <v>2024 Validation</v>
      </c>
    </row>
    <row r="1142" spans="1:18" x14ac:dyDescent="0.6">
      <c r="A1142" s="82" t="str">
        <f t="shared" si="164"/>
        <v>2020Q3</v>
      </c>
      <c r="B1142" s="82">
        <f t="shared" si="162"/>
        <v>3</v>
      </c>
      <c r="C1142" s="82">
        <f t="shared" si="167"/>
        <v>2020</v>
      </c>
      <c r="D1142" s="82">
        <f t="shared" si="167"/>
        <v>8</v>
      </c>
      <c r="E1142" s="59"/>
      <c r="G1142" s="90" t="s">
        <v>138</v>
      </c>
      <c r="H1142" s="90" t="s">
        <v>22</v>
      </c>
      <c r="I1142" s="91">
        <f ca="1">INDEX($I$215:$I$282,MATCH($A1142,$C$215:$C$282,0))+'Fuel adder inputs and calcs'!Q935</f>
        <v>8.9972718656205579</v>
      </c>
      <c r="J1142" s="91"/>
      <c r="K1142" s="90" t="s">
        <v>23</v>
      </c>
      <c r="L1142" s="92">
        <v>1</v>
      </c>
      <c r="M1142" s="138">
        <f t="shared" si="163"/>
        <v>44044</v>
      </c>
      <c r="N1142" s="137"/>
      <c r="O1142" s="90"/>
      <c r="P1142" s="86" t="s">
        <v>113</v>
      </c>
      <c r="Q1142" s="86"/>
      <c r="R1142" s="93" t="str">
        <f t="shared" si="165"/>
        <v>2024 Validation</v>
      </c>
    </row>
    <row r="1143" spans="1:18" x14ac:dyDescent="0.6">
      <c r="A1143" s="82" t="str">
        <f t="shared" si="164"/>
        <v>2020Q3</v>
      </c>
      <c r="B1143" s="82">
        <f t="shared" si="162"/>
        <v>3</v>
      </c>
      <c r="C1143" s="82">
        <f t="shared" si="167"/>
        <v>2020</v>
      </c>
      <c r="D1143" s="82">
        <f t="shared" si="167"/>
        <v>9</v>
      </c>
      <c r="E1143" s="59"/>
      <c r="G1143" s="90" t="s">
        <v>138</v>
      </c>
      <c r="H1143" s="90" t="s">
        <v>22</v>
      </c>
      <c r="I1143" s="91">
        <f ca="1">INDEX($I$215:$I$282,MATCH($A1143,$C$215:$C$282,0))+'Fuel adder inputs and calcs'!Q936</f>
        <v>8.9972718656205579</v>
      </c>
      <c r="J1143" s="91"/>
      <c r="K1143" s="90" t="s">
        <v>23</v>
      </c>
      <c r="L1143" s="92">
        <v>1</v>
      </c>
      <c r="M1143" s="138">
        <f t="shared" si="163"/>
        <v>44075</v>
      </c>
      <c r="N1143" s="137"/>
      <c r="O1143" s="90"/>
      <c r="P1143" s="86" t="s">
        <v>113</v>
      </c>
      <c r="Q1143" s="86"/>
      <c r="R1143" s="93" t="str">
        <f t="shared" si="165"/>
        <v>2024 Validation</v>
      </c>
    </row>
    <row r="1144" spans="1:18" x14ac:dyDescent="0.6">
      <c r="A1144" s="82" t="str">
        <f t="shared" si="164"/>
        <v>2020Q4</v>
      </c>
      <c r="B1144" s="82">
        <f t="shared" si="162"/>
        <v>4</v>
      </c>
      <c r="C1144" s="82">
        <f t="shared" si="167"/>
        <v>2020</v>
      </c>
      <c r="D1144" s="82">
        <f t="shared" si="167"/>
        <v>10</v>
      </c>
      <c r="E1144" s="59"/>
      <c r="G1144" s="90" t="s">
        <v>138</v>
      </c>
      <c r="H1144" s="90" t="s">
        <v>22</v>
      </c>
      <c r="I1144" s="91">
        <f ca="1">INDEX($I$215:$I$282,MATCH($A1144,$C$215:$C$282,0))+'Fuel adder inputs and calcs'!Q937</f>
        <v>10.677923810143296</v>
      </c>
      <c r="J1144" s="91"/>
      <c r="K1144" s="90" t="s">
        <v>23</v>
      </c>
      <c r="L1144" s="92">
        <v>1</v>
      </c>
      <c r="M1144" s="138">
        <f t="shared" si="163"/>
        <v>44105</v>
      </c>
      <c r="N1144" s="137"/>
      <c r="O1144" s="90"/>
      <c r="P1144" s="86" t="s">
        <v>113</v>
      </c>
      <c r="Q1144" s="86"/>
      <c r="R1144" s="93" t="str">
        <f t="shared" si="165"/>
        <v>2024 Validation</v>
      </c>
    </row>
    <row r="1145" spans="1:18" x14ac:dyDescent="0.6">
      <c r="A1145" s="82" t="str">
        <f t="shared" si="164"/>
        <v>2020Q4</v>
      </c>
      <c r="B1145" s="82">
        <f t="shared" si="162"/>
        <v>4</v>
      </c>
      <c r="C1145" s="82">
        <f t="shared" si="167"/>
        <v>2020</v>
      </c>
      <c r="D1145" s="82">
        <f t="shared" si="167"/>
        <v>11</v>
      </c>
      <c r="E1145" s="59"/>
      <c r="G1145" s="90" t="s">
        <v>138</v>
      </c>
      <c r="H1145" s="90" t="s">
        <v>22</v>
      </c>
      <c r="I1145" s="91">
        <f ca="1">INDEX($I$215:$I$282,MATCH($A1145,$C$215:$C$282,0))+'Fuel adder inputs and calcs'!Q938</f>
        <v>10.677923810143296</v>
      </c>
      <c r="J1145" s="91"/>
      <c r="K1145" s="90" t="s">
        <v>23</v>
      </c>
      <c r="L1145" s="92">
        <v>1</v>
      </c>
      <c r="M1145" s="138">
        <f t="shared" si="163"/>
        <v>44136</v>
      </c>
      <c r="N1145" s="137"/>
      <c r="O1145" s="90"/>
      <c r="P1145" s="86" t="s">
        <v>113</v>
      </c>
      <c r="Q1145" s="86"/>
      <c r="R1145" s="93" t="str">
        <f t="shared" si="165"/>
        <v>2024 Validation</v>
      </c>
    </row>
    <row r="1146" spans="1:18" x14ac:dyDescent="0.6">
      <c r="A1146" s="82" t="str">
        <f t="shared" si="164"/>
        <v>2020Q4</v>
      </c>
      <c r="B1146" s="82">
        <f t="shared" si="162"/>
        <v>4</v>
      </c>
      <c r="C1146" s="82">
        <f t="shared" si="167"/>
        <v>2020</v>
      </c>
      <c r="D1146" s="82">
        <f t="shared" si="167"/>
        <v>12</v>
      </c>
      <c r="E1146" s="59"/>
      <c r="G1146" s="90" t="s">
        <v>138</v>
      </c>
      <c r="H1146" s="90" t="s">
        <v>22</v>
      </c>
      <c r="I1146" s="91">
        <f ca="1">INDEX($I$215:$I$282,MATCH($A1146,$C$215:$C$282,0))+'Fuel adder inputs and calcs'!Q939</f>
        <v>11.251061065045256</v>
      </c>
      <c r="J1146" s="91"/>
      <c r="K1146" s="90" t="s">
        <v>23</v>
      </c>
      <c r="L1146" s="92">
        <v>1</v>
      </c>
      <c r="M1146" s="138">
        <f t="shared" si="163"/>
        <v>44166</v>
      </c>
      <c r="N1146" s="137"/>
      <c r="O1146" s="90"/>
      <c r="P1146" s="86" t="s">
        <v>113</v>
      </c>
      <c r="Q1146" s="86"/>
      <c r="R1146" s="93" t="str">
        <f t="shared" si="165"/>
        <v>2024 Validation</v>
      </c>
    </row>
    <row r="1147" spans="1:18" x14ac:dyDescent="0.6">
      <c r="A1147" s="82" t="str">
        <f t="shared" si="164"/>
        <v>2021Q1</v>
      </c>
      <c r="B1147" s="82">
        <f t="shared" si="162"/>
        <v>1</v>
      </c>
      <c r="C1147" s="82">
        <f t="shared" si="167"/>
        <v>2021</v>
      </c>
      <c r="D1147" s="82">
        <f t="shared" si="167"/>
        <v>1</v>
      </c>
      <c r="E1147" s="59"/>
      <c r="G1147" s="90" t="s">
        <v>138</v>
      </c>
      <c r="H1147" s="90" t="s">
        <v>22</v>
      </c>
      <c r="I1147" s="91">
        <f ca="1">INDEX($I$215:$I$282,MATCH($A1147,$C$215:$C$282,0))+'Fuel adder inputs and calcs'!Q940</f>
        <v>17.074218902452248</v>
      </c>
      <c r="J1147" s="91"/>
      <c r="K1147" s="90" t="s">
        <v>23</v>
      </c>
      <c r="L1147" s="92">
        <v>1</v>
      </c>
      <c r="M1147" s="138">
        <f t="shared" si="163"/>
        <v>44197</v>
      </c>
      <c r="N1147" s="137"/>
      <c r="O1147" s="90"/>
      <c r="P1147" s="86" t="s">
        <v>113</v>
      </c>
      <c r="Q1147" s="86"/>
      <c r="R1147" s="93" t="str">
        <f t="shared" si="165"/>
        <v>2024 Validation</v>
      </c>
    </row>
    <row r="1148" spans="1:18" x14ac:dyDescent="0.6">
      <c r="A1148" s="82" t="str">
        <f t="shared" si="164"/>
        <v>2021Q1</v>
      </c>
      <c r="B1148" s="82">
        <f t="shared" si="162"/>
        <v>1</v>
      </c>
      <c r="C1148" s="82">
        <f t="shared" si="167"/>
        <v>2021</v>
      </c>
      <c r="D1148" s="82">
        <f t="shared" si="167"/>
        <v>2</v>
      </c>
      <c r="E1148" s="59"/>
      <c r="G1148" s="90" t="s">
        <v>138</v>
      </c>
      <c r="H1148" s="90" t="s">
        <v>22</v>
      </c>
      <c r="I1148" s="91">
        <f ca="1">INDEX($I$215:$I$282,MATCH($A1148,$C$215:$C$282,0))+'Fuel adder inputs and calcs'!Q941</f>
        <v>17.407944392648325</v>
      </c>
      <c r="J1148" s="91"/>
      <c r="K1148" s="90" t="s">
        <v>23</v>
      </c>
      <c r="L1148" s="92">
        <v>1</v>
      </c>
      <c r="M1148" s="138">
        <f t="shared" si="163"/>
        <v>44228</v>
      </c>
      <c r="N1148" s="137"/>
      <c r="O1148" s="90"/>
      <c r="P1148" s="86" t="s">
        <v>113</v>
      </c>
      <c r="Q1148" s="86"/>
      <c r="R1148" s="93" t="str">
        <f t="shared" si="165"/>
        <v>2024 Validation</v>
      </c>
    </row>
    <row r="1149" spans="1:18" x14ac:dyDescent="0.6">
      <c r="A1149" s="82" t="str">
        <f t="shared" si="164"/>
        <v>2021Q1</v>
      </c>
      <c r="B1149" s="82">
        <f t="shared" si="162"/>
        <v>1</v>
      </c>
      <c r="C1149" s="82">
        <f t="shared" si="167"/>
        <v>2021</v>
      </c>
      <c r="D1149" s="82">
        <f t="shared" si="167"/>
        <v>3</v>
      </c>
      <c r="E1149" s="59"/>
      <c r="G1149" s="90" t="s">
        <v>138</v>
      </c>
      <c r="H1149" s="90" t="s">
        <v>22</v>
      </c>
      <c r="I1149" s="91">
        <f ca="1">INDEX($I$215:$I$282,MATCH($A1149,$C$215:$C$282,0))+'Fuel adder inputs and calcs'!Q942</f>
        <v>16.751375765197345</v>
      </c>
      <c r="J1149" s="91"/>
      <c r="K1149" s="90" t="s">
        <v>23</v>
      </c>
      <c r="L1149" s="92">
        <v>1</v>
      </c>
      <c r="M1149" s="138">
        <f t="shared" si="163"/>
        <v>44256</v>
      </c>
      <c r="N1149" s="137"/>
      <c r="O1149" s="90"/>
      <c r="P1149" s="86" t="s">
        <v>113</v>
      </c>
      <c r="Q1149" s="86"/>
      <c r="R1149" s="93" t="str">
        <f t="shared" si="165"/>
        <v>2024 Validation</v>
      </c>
    </row>
    <row r="1150" spans="1:18" x14ac:dyDescent="0.6">
      <c r="A1150" s="82" t="str">
        <f t="shared" si="164"/>
        <v>2021Q2</v>
      </c>
      <c r="B1150" s="82">
        <f t="shared" si="162"/>
        <v>2</v>
      </c>
      <c r="C1150" s="82">
        <f t="shared" si="167"/>
        <v>2021</v>
      </c>
      <c r="D1150" s="82">
        <f t="shared" si="167"/>
        <v>4</v>
      </c>
      <c r="E1150" s="59"/>
      <c r="G1150" s="90" t="s">
        <v>138</v>
      </c>
      <c r="H1150" s="90" t="s">
        <v>22</v>
      </c>
      <c r="I1150" s="91">
        <f ca="1">INDEX($I$215:$I$282,MATCH($A1150,$C$215:$C$282,0))+'Fuel adder inputs and calcs'!Q943</f>
        <v>9.9617331687558917</v>
      </c>
      <c r="J1150" s="91"/>
      <c r="K1150" s="90" t="s">
        <v>23</v>
      </c>
      <c r="L1150" s="92">
        <v>1</v>
      </c>
      <c r="M1150" s="138">
        <f t="shared" si="163"/>
        <v>44287</v>
      </c>
      <c r="N1150" s="137"/>
      <c r="O1150" s="90"/>
      <c r="P1150" s="86" t="s">
        <v>113</v>
      </c>
      <c r="Q1150" s="86"/>
      <c r="R1150" s="93" t="str">
        <f t="shared" si="165"/>
        <v>2024 Validation</v>
      </c>
    </row>
    <row r="1151" spans="1:18" x14ac:dyDescent="0.6">
      <c r="A1151" s="82" t="str">
        <f t="shared" si="164"/>
        <v>2021Q2</v>
      </c>
      <c r="B1151" s="82">
        <f t="shared" si="162"/>
        <v>2</v>
      </c>
      <c r="C1151" s="82">
        <f t="shared" si="167"/>
        <v>2021</v>
      </c>
      <c r="D1151" s="82">
        <f t="shared" si="167"/>
        <v>5</v>
      </c>
      <c r="E1151" s="59"/>
      <c r="G1151" s="90" t="s">
        <v>138</v>
      </c>
      <c r="H1151" s="90" t="s">
        <v>22</v>
      </c>
      <c r="I1151" s="91">
        <f ca="1">INDEX($I$215:$I$282,MATCH($A1151,$C$215:$C$282,0))+'Fuel adder inputs and calcs'!Q944</f>
        <v>9.2833998354225589</v>
      </c>
      <c r="J1151" s="91"/>
      <c r="K1151" s="90" t="s">
        <v>23</v>
      </c>
      <c r="L1151" s="92">
        <v>1</v>
      </c>
      <c r="M1151" s="138">
        <f t="shared" si="163"/>
        <v>44317</v>
      </c>
      <c r="N1151" s="137"/>
      <c r="O1151" s="90"/>
      <c r="P1151" s="86" t="s">
        <v>113</v>
      </c>
      <c r="Q1151" s="86"/>
      <c r="R1151" s="93" t="str">
        <f t="shared" si="165"/>
        <v>2024 Validation</v>
      </c>
    </row>
    <row r="1152" spans="1:18" x14ac:dyDescent="0.6">
      <c r="A1152" s="82" t="str">
        <f t="shared" si="164"/>
        <v>2021Q2</v>
      </c>
      <c r="B1152" s="82">
        <f t="shared" si="162"/>
        <v>2</v>
      </c>
      <c r="C1152" s="82">
        <f t="shared" si="167"/>
        <v>2021</v>
      </c>
      <c r="D1152" s="82">
        <f t="shared" si="167"/>
        <v>6</v>
      </c>
      <c r="E1152" s="59"/>
      <c r="G1152" s="90" t="s">
        <v>138</v>
      </c>
      <c r="H1152" s="90" t="s">
        <v>22</v>
      </c>
      <c r="I1152" s="91">
        <f ca="1">INDEX($I$215:$I$282,MATCH($A1152,$C$215:$C$282,0))+'Fuel adder inputs and calcs'!Q945</f>
        <v>9.2833998354225589</v>
      </c>
      <c r="J1152" s="91"/>
      <c r="K1152" s="90" t="s">
        <v>23</v>
      </c>
      <c r="L1152" s="92">
        <v>1</v>
      </c>
      <c r="M1152" s="138">
        <f t="shared" si="163"/>
        <v>44348</v>
      </c>
      <c r="N1152" s="137"/>
      <c r="O1152" s="90"/>
      <c r="P1152" s="86" t="s">
        <v>113</v>
      </c>
      <c r="Q1152" s="86"/>
      <c r="R1152" s="93" t="str">
        <f t="shared" si="165"/>
        <v>2024 Validation</v>
      </c>
    </row>
    <row r="1153" spans="1:18" x14ac:dyDescent="0.6">
      <c r="A1153" s="82" t="str">
        <f t="shared" si="164"/>
        <v>2021Q3</v>
      </c>
      <c r="B1153" s="82">
        <f t="shared" si="162"/>
        <v>3</v>
      </c>
      <c r="C1153" s="82">
        <f t="shared" si="167"/>
        <v>2021</v>
      </c>
      <c r="D1153" s="82">
        <f t="shared" si="167"/>
        <v>7</v>
      </c>
      <c r="E1153" s="59"/>
      <c r="G1153" s="90" t="s">
        <v>138</v>
      </c>
      <c r="H1153" s="90" t="s">
        <v>22</v>
      </c>
      <c r="I1153" s="91">
        <f ca="1">INDEX($I$215:$I$282,MATCH($A1153,$C$215:$C$282,0))+'Fuel adder inputs and calcs'!Q946</f>
        <v>9.0045267675813427</v>
      </c>
      <c r="J1153" s="91"/>
      <c r="K1153" s="90" t="s">
        <v>23</v>
      </c>
      <c r="L1153" s="92">
        <v>1</v>
      </c>
      <c r="M1153" s="138">
        <f t="shared" si="163"/>
        <v>44378</v>
      </c>
      <c r="N1153" s="137"/>
      <c r="O1153" s="90"/>
      <c r="P1153" s="86" t="s">
        <v>113</v>
      </c>
      <c r="Q1153" s="86"/>
      <c r="R1153" s="93" t="str">
        <f t="shared" si="165"/>
        <v>2024 Validation</v>
      </c>
    </row>
    <row r="1154" spans="1:18" x14ac:dyDescent="0.6">
      <c r="A1154" s="82" t="str">
        <f t="shared" si="164"/>
        <v>2021Q3</v>
      </c>
      <c r="B1154" s="82">
        <f t="shared" si="162"/>
        <v>3</v>
      </c>
      <c r="C1154" s="82">
        <f t="shared" si="167"/>
        <v>2021</v>
      </c>
      <c r="D1154" s="82">
        <f t="shared" si="167"/>
        <v>8</v>
      </c>
      <c r="E1154" s="59"/>
      <c r="G1154" s="90" t="s">
        <v>138</v>
      </c>
      <c r="H1154" s="90" t="s">
        <v>22</v>
      </c>
      <c r="I1154" s="91">
        <f ca="1">INDEX($I$215:$I$282,MATCH($A1154,$C$215:$C$282,0))+'Fuel adder inputs and calcs'!Q947</f>
        <v>9.0045267675813427</v>
      </c>
      <c r="J1154" s="91"/>
      <c r="K1154" s="90" t="s">
        <v>23</v>
      </c>
      <c r="L1154" s="92">
        <v>1</v>
      </c>
      <c r="M1154" s="138">
        <f t="shared" si="163"/>
        <v>44409</v>
      </c>
      <c r="N1154" s="137"/>
      <c r="O1154" s="90"/>
      <c r="P1154" s="86" t="s">
        <v>113</v>
      </c>
      <c r="Q1154" s="86"/>
      <c r="R1154" s="93" t="str">
        <f t="shared" si="165"/>
        <v>2024 Validation</v>
      </c>
    </row>
    <row r="1155" spans="1:18" x14ac:dyDescent="0.6">
      <c r="A1155" s="82" t="str">
        <f t="shared" si="164"/>
        <v>2021Q3</v>
      </c>
      <c r="B1155" s="82">
        <f t="shared" si="162"/>
        <v>3</v>
      </c>
      <c r="C1155" s="82">
        <f t="shared" si="167"/>
        <v>2021</v>
      </c>
      <c r="D1155" s="82">
        <f t="shared" si="167"/>
        <v>9</v>
      </c>
      <c r="E1155" s="59"/>
      <c r="G1155" s="90" t="s">
        <v>138</v>
      </c>
      <c r="H1155" s="90" t="s">
        <v>22</v>
      </c>
      <c r="I1155" s="91">
        <f ca="1">INDEX($I$215:$I$282,MATCH($A1155,$C$215:$C$282,0))+'Fuel adder inputs and calcs'!Q948</f>
        <v>9.0045267675813427</v>
      </c>
      <c r="J1155" s="91"/>
      <c r="K1155" s="90" t="s">
        <v>23</v>
      </c>
      <c r="L1155" s="92">
        <v>1</v>
      </c>
      <c r="M1155" s="138">
        <f t="shared" si="163"/>
        <v>44440</v>
      </c>
      <c r="N1155" s="137"/>
      <c r="O1155" s="90"/>
      <c r="P1155" s="86" t="s">
        <v>113</v>
      </c>
      <c r="Q1155" s="86"/>
      <c r="R1155" s="93" t="str">
        <f t="shared" si="165"/>
        <v>2024 Validation</v>
      </c>
    </row>
    <row r="1156" spans="1:18" x14ac:dyDescent="0.6">
      <c r="A1156" s="82" t="str">
        <f t="shared" si="164"/>
        <v>2021Q4</v>
      </c>
      <c r="B1156" s="82">
        <f t="shared" si="162"/>
        <v>4</v>
      </c>
      <c r="C1156" s="82">
        <f t="shared" si="167"/>
        <v>2021</v>
      </c>
      <c r="D1156" s="82">
        <f t="shared" si="167"/>
        <v>10</v>
      </c>
      <c r="E1156" s="59"/>
      <c r="G1156" s="90" t="s">
        <v>138</v>
      </c>
      <c r="H1156" s="90" t="s">
        <v>22</v>
      </c>
      <c r="I1156" s="91">
        <f ca="1">INDEX($I$215:$I$282,MATCH($A1156,$C$215:$C$282,0))+'Fuel adder inputs and calcs'!Q949</f>
        <v>10.801257143476629</v>
      </c>
      <c r="J1156" s="91"/>
      <c r="K1156" s="90" t="s">
        <v>23</v>
      </c>
      <c r="L1156" s="92">
        <v>1</v>
      </c>
      <c r="M1156" s="138">
        <f t="shared" si="163"/>
        <v>44470</v>
      </c>
      <c r="N1156" s="137"/>
      <c r="O1156" s="90"/>
      <c r="P1156" s="86" t="s">
        <v>113</v>
      </c>
      <c r="Q1156" s="86"/>
      <c r="R1156" s="93" t="str">
        <f t="shared" si="165"/>
        <v>2024 Validation</v>
      </c>
    </row>
    <row r="1157" spans="1:18" x14ac:dyDescent="0.6">
      <c r="A1157" s="82" t="str">
        <f t="shared" si="164"/>
        <v>2021Q4</v>
      </c>
      <c r="B1157" s="82">
        <f t="shared" si="162"/>
        <v>4</v>
      </c>
      <c r="C1157" s="82">
        <f t="shared" si="167"/>
        <v>2021</v>
      </c>
      <c r="D1157" s="82">
        <f t="shared" si="167"/>
        <v>11</v>
      </c>
      <c r="E1157" s="59"/>
      <c r="G1157" s="90" t="s">
        <v>138</v>
      </c>
      <c r="H1157" s="90" t="s">
        <v>22</v>
      </c>
      <c r="I1157" s="91">
        <f ca="1">INDEX($I$215:$I$282,MATCH($A1157,$C$215:$C$282,0))+'Fuel adder inputs and calcs'!Q950</f>
        <v>10.801257143476629</v>
      </c>
      <c r="J1157" s="91"/>
      <c r="K1157" s="90" t="s">
        <v>23</v>
      </c>
      <c r="L1157" s="92">
        <v>1</v>
      </c>
      <c r="M1157" s="138">
        <f t="shared" si="163"/>
        <v>44501</v>
      </c>
      <c r="N1157" s="137"/>
      <c r="O1157" s="90"/>
      <c r="P1157" s="86" t="s">
        <v>113</v>
      </c>
      <c r="Q1157" s="86"/>
      <c r="R1157" s="93" t="str">
        <f t="shared" si="165"/>
        <v>2024 Validation</v>
      </c>
    </row>
    <row r="1158" spans="1:18" x14ac:dyDescent="0.6">
      <c r="A1158" s="82" t="str">
        <f t="shared" si="164"/>
        <v>2021Q4</v>
      </c>
      <c r="B1158" s="82">
        <f t="shared" si="162"/>
        <v>4</v>
      </c>
      <c r="C1158" s="82">
        <f t="shared" ref="C1158:D1177" si="168">C954</f>
        <v>2021</v>
      </c>
      <c r="D1158" s="82">
        <f t="shared" si="168"/>
        <v>12</v>
      </c>
      <c r="E1158" s="59"/>
      <c r="G1158" s="90" t="s">
        <v>138</v>
      </c>
      <c r="H1158" s="90" t="s">
        <v>22</v>
      </c>
      <c r="I1158" s="91">
        <f ca="1">INDEX($I$215:$I$282,MATCH($A1158,$C$215:$C$282,0))+'Fuel adder inputs and calcs'!Q951</f>
        <v>11.468708123868787</v>
      </c>
      <c r="J1158" s="91"/>
      <c r="K1158" s="90" t="s">
        <v>23</v>
      </c>
      <c r="L1158" s="92">
        <v>1</v>
      </c>
      <c r="M1158" s="138">
        <f t="shared" si="163"/>
        <v>44531</v>
      </c>
      <c r="N1158" s="137"/>
      <c r="O1158" s="90"/>
      <c r="P1158" s="86" t="s">
        <v>113</v>
      </c>
      <c r="Q1158" s="86"/>
      <c r="R1158" s="93" t="str">
        <f t="shared" si="165"/>
        <v>2024 Validation</v>
      </c>
    </row>
    <row r="1159" spans="1:18" x14ac:dyDescent="0.6">
      <c r="A1159" s="82" t="str">
        <f t="shared" si="164"/>
        <v>2022Q1</v>
      </c>
      <c r="B1159" s="82">
        <f t="shared" si="162"/>
        <v>1</v>
      </c>
      <c r="C1159" s="82">
        <f t="shared" si="168"/>
        <v>2022</v>
      </c>
      <c r="D1159" s="82">
        <f t="shared" si="168"/>
        <v>1</v>
      </c>
      <c r="E1159" s="59"/>
      <c r="G1159" s="90" t="s">
        <v>138</v>
      </c>
      <c r="H1159" s="90" t="s">
        <v>22</v>
      </c>
      <c r="I1159" s="91">
        <f ca="1">INDEX($I$215:$I$282,MATCH($A1159,$C$215:$C$282,0))+'Fuel adder inputs and calcs'!Q952</f>
        <v>17.458728706373815</v>
      </c>
      <c r="J1159" s="91"/>
      <c r="K1159" s="90" t="s">
        <v>23</v>
      </c>
      <c r="L1159" s="92">
        <v>1</v>
      </c>
      <c r="M1159" s="138">
        <f t="shared" si="163"/>
        <v>44562</v>
      </c>
      <c r="N1159" s="137"/>
      <c r="O1159" s="90"/>
      <c r="P1159" s="86" t="s">
        <v>113</v>
      </c>
      <c r="Q1159" s="86"/>
      <c r="R1159" s="93" t="str">
        <f t="shared" si="165"/>
        <v>2024 Validation</v>
      </c>
    </row>
    <row r="1160" spans="1:18" x14ac:dyDescent="0.6">
      <c r="A1160" s="82" t="str">
        <f t="shared" si="164"/>
        <v>2022Q1</v>
      </c>
      <c r="B1160" s="82">
        <f t="shared" si="162"/>
        <v>1</v>
      </c>
      <c r="C1160" s="82">
        <f t="shared" si="168"/>
        <v>2022</v>
      </c>
      <c r="D1160" s="82">
        <f t="shared" si="168"/>
        <v>2</v>
      </c>
      <c r="E1160" s="59"/>
      <c r="G1160" s="90" t="s">
        <v>138</v>
      </c>
      <c r="H1160" s="90" t="s">
        <v>22</v>
      </c>
      <c r="I1160" s="91">
        <f ca="1">INDEX($I$215:$I$282,MATCH($A1160,$C$215:$C$282,0))+'Fuel adder inputs and calcs'!Q953</f>
        <v>17.846865961275775</v>
      </c>
      <c r="J1160" s="91"/>
      <c r="K1160" s="90" t="s">
        <v>23</v>
      </c>
      <c r="L1160" s="92">
        <v>1</v>
      </c>
      <c r="M1160" s="138">
        <f t="shared" si="163"/>
        <v>44593</v>
      </c>
      <c r="N1160" s="137"/>
      <c r="O1160" s="90"/>
      <c r="P1160" s="86" t="s">
        <v>113</v>
      </c>
      <c r="Q1160" s="86"/>
      <c r="R1160" s="93" t="str">
        <f t="shared" si="165"/>
        <v>2024 Validation</v>
      </c>
    </row>
    <row r="1161" spans="1:18" x14ac:dyDescent="0.6">
      <c r="A1161" s="82" t="str">
        <f t="shared" si="164"/>
        <v>2022Q1</v>
      </c>
      <c r="B1161" s="82">
        <f t="shared" si="162"/>
        <v>1</v>
      </c>
      <c r="C1161" s="82">
        <f t="shared" si="168"/>
        <v>2022</v>
      </c>
      <c r="D1161" s="82">
        <f t="shared" si="168"/>
        <v>3</v>
      </c>
      <c r="E1161" s="59"/>
      <c r="G1161" s="90" t="s">
        <v>138</v>
      </c>
      <c r="H1161" s="90" t="s">
        <v>22</v>
      </c>
      <c r="I1161" s="91">
        <f ca="1">INDEX($I$215:$I$282,MATCH($A1161,$C$215:$C$282,0))+'Fuel adder inputs and calcs'!Q954</f>
        <v>17.081473804413029</v>
      </c>
      <c r="J1161" s="91"/>
      <c r="K1161" s="90" t="s">
        <v>23</v>
      </c>
      <c r="L1161" s="92">
        <v>1</v>
      </c>
      <c r="M1161" s="138">
        <f t="shared" si="163"/>
        <v>44621</v>
      </c>
      <c r="N1161" s="137"/>
      <c r="O1161" s="90"/>
      <c r="P1161" s="86" t="s">
        <v>113</v>
      </c>
      <c r="Q1161" s="86"/>
      <c r="R1161" s="93" t="str">
        <f t="shared" si="165"/>
        <v>2024 Validation</v>
      </c>
    </row>
    <row r="1162" spans="1:18" x14ac:dyDescent="0.6">
      <c r="A1162" s="82" t="str">
        <f t="shared" si="164"/>
        <v>2022Q2</v>
      </c>
      <c r="B1162" s="82">
        <f t="shared" si="162"/>
        <v>2</v>
      </c>
      <c r="C1162" s="82">
        <f t="shared" si="168"/>
        <v>2022</v>
      </c>
      <c r="D1162" s="82">
        <f t="shared" si="168"/>
        <v>4</v>
      </c>
      <c r="E1162" s="59"/>
      <c r="G1162" s="90" t="s">
        <v>138</v>
      </c>
      <c r="H1162" s="90" t="s">
        <v>22</v>
      </c>
      <c r="I1162" s="91">
        <f ca="1">INDEX($I$215:$I$282,MATCH($A1162,$C$215:$C$282,0))+'Fuel adder inputs and calcs'!Q955</f>
        <v>10.085066502089225</v>
      </c>
      <c r="J1162" s="91"/>
      <c r="K1162" s="90" t="s">
        <v>23</v>
      </c>
      <c r="L1162" s="92">
        <v>1</v>
      </c>
      <c r="M1162" s="138">
        <f t="shared" si="163"/>
        <v>44652</v>
      </c>
      <c r="N1162" s="137"/>
      <c r="O1162" s="90"/>
      <c r="P1162" s="86" t="s">
        <v>113</v>
      </c>
      <c r="Q1162" s="86"/>
      <c r="R1162" s="93" t="str">
        <f t="shared" si="165"/>
        <v>2024 Validation</v>
      </c>
    </row>
    <row r="1163" spans="1:18" x14ac:dyDescent="0.6">
      <c r="A1163" s="82" t="str">
        <f t="shared" si="164"/>
        <v>2022Q2</v>
      </c>
      <c r="B1163" s="82">
        <f t="shared" si="162"/>
        <v>2</v>
      </c>
      <c r="C1163" s="82">
        <f t="shared" si="168"/>
        <v>2022</v>
      </c>
      <c r="D1163" s="82">
        <f t="shared" si="168"/>
        <v>5</v>
      </c>
      <c r="E1163" s="59"/>
      <c r="G1163" s="90" t="s">
        <v>138</v>
      </c>
      <c r="H1163" s="90" t="s">
        <v>22</v>
      </c>
      <c r="I1163" s="91">
        <f ca="1">INDEX($I$215:$I$282,MATCH($A1163,$C$215:$C$282,0))+'Fuel adder inputs and calcs'!Q956</f>
        <v>9.2906547373833419</v>
      </c>
      <c r="J1163" s="91"/>
      <c r="K1163" s="90" t="s">
        <v>23</v>
      </c>
      <c r="L1163" s="92">
        <v>1</v>
      </c>
      <c r="M1163" s="138">
        <f t="shared" si="163"/>
        <v>44682</v>
      </c>
      <c r="N1163" s="137"/>
      <c r="O1163" s="90"/>
      <c r="P1163" s="86" t="s">
        <v>113</v>
      </c>
      <c r="Q1163" s="86"/>
      <c r="R1163" s="93" t="str">
        <f t="shared" si="165"/>
        <v>2024 Validation</v>
      </c>
    </row>
    <row r="1164" spans="1:18" x14ac:dyDescent="0.6">
      <c r="A1164" s="82" t="str">
        <f t="shared" si="164"/>
        <v>2022Q2</v>
      </c>
      <c r="B1164" s="82">
        <f t="shared" ref="B1164:B1227" si="169">IF(D1164&lt;=3,1,IF(D1164&lt;=6,2,IF(D1164&lt;=9,3,4)))</f>
        <v>2</v>
      </c>
      <c r="C1164" s="82">
        <f t="shared" si="168"/>
        <v>2022</v>
      </c>
      <c r="D1164" s="82">
        <f t="shared" si="168"/>
        <v>6</v>
      </c>
      <c r="E1164" s="59"/>
      <c r="G1164" s="90" t="s">
        <v>138</v>
      </c>
      <c r="H1164" s="90" t="s">
        <v>22</v>
      </c>
      <c r="I1164" s="91">
        <f ca="1">INDEX($I$215:$I$282,MATCH($A1164,$C$215:$C$282,0))+'Fuel adder inputs and calcs'!Q957</f>
        <v>9.2906547373833419</v>
      </c>
      <c r="J1164" s="91"/>
      <c r="K1164" s="90" t="s">
        <v>23</v>
      </c>
      <c r="L1164" s="92">
        <v>1</v>
      </c>
      <c r="M1164" s="138">
        <f t="shared" ref="M1164:M1227" si="170">DATE(C1164,D1164,1)</f>
        <v>44713</v>
      </c>
      <c r="N1164" s="137"/>
      <c r="O1164" s="90"/>
      <c r="P1164" s="86" t="s">
        <v>113</v>
      </c>
      <c r="Q1164" s="86"/>
      <c r="R1164" s="93" t="str">
        <f t="shared" si="165"/>
        <v>2024 Validation</v>
      </c>
    </row>
    <row r="1165" spans="1:18" x14ac:dyDescent="0.6">
      <c r="A1165" s="82" t="str">
        <f t="shared" si="164"/>
        <v>2022Q3</v>
      </c>
      <c r="B1165" s="82">
        <f t="shared" si="169"/>
        <v>3</v>
      </c>
      <c r="C1165" s="82">
        <f t="shared" si="168"/>
        <v>2022</v>
      </c>
      <c r="D1165" s="82">
        <f t="shared" si="168"/>
        <v>7</v>
      </c>
      <c r="E1165" s="59"/>
      <c r="G1165" s="90" t="s">
        <v>138</v>
      </c>
      <c r="H1165" s="90" t="s">
        <v>22</v>
      </c>
      <c r="I1165" s="91">
        <f ca="1">INDEX($I$215:$I$282,MATCH($A1165,$C$215:$C$282,0))+'Fuel adder inputs and calcs'!Q958</f>
        <v>9.0117816695421258</v>
      </c>
      <c r="J1165" s="91"/>
      <c r="K1165" s="90" t="s">
        <v>23</v>
      </c>
      <c r="L1165" s="92">
        <v>1</v>
      </c>
      <c r="M1165" s="138">
        <f t="shared" si="170"/>
        <v>44743</v>
      </c>
      <c r="N1165" s="137"/>
      <c r="O1165" s="90"/>
      <c r="P1165" s="86" t="s">
        <v>113</v>
      </c>
      <c r="Q1165" s="86"/>
      <c r="R1165" s="93" t="str">
        <f t="shared" si="165"/>
        <v>2024 Validation</v>
      </c>
    </row>
    <row r="1166" spans="1:18" x14ac:dyDescent="0.6">
      <c r="A1166" s="82" t="str">
        <f t="shared" si="164"/>
        <v>2022Q3</v>
      </c>
      <c r="B1166" s="82">
        <f t="shared" si="169"/>
        <v>3</v>
      </c>
      <c r="C1166" s="82">
        <f t="shared" si="168"/>
        <v>2022</v>
      </c>
      <c r="D1166" s="82">
        <f t="shared" si="168"/>
        <v>8</v>
      </c>
      <c r="E1166" s="59"/>
      <c r="G1166" s="90" t="s">
        <v>138</v>
      </c>
      <c r="H1166" s="90" t="s">
        <v>22</v>
      </c>
      <c r="I1166" s="91">
        <f ca="1">INDEX($I$215:$I$282,MATCH($A1166,$C$215:$C$282,0))+'Fuel adder inputs and calcs'!Q959</f>
        <v>9.0117816695421258</v>
      </c>
      <c r="J1166" s="91"/>
      <c r="K1166" s="90" t="s">
        <v>23</v>
      </c>
      <c r="L1166" s="92">
        <v>1</v>
      </c>
      <c r="M1166" s="138">
        <f t="shared" si="170"/>
        <v>44774</v>
      </c>
      <c r="N1166" s="137"/>
      <c r="O1166" s="90"/>
      <c r="P1166" s="86" t="s">
        <v>113</v>
      </c>
      <c r="Q1166" s="86"/>
      <c r="R1166" s="93" t="str">
        <f t="shared" si="165"/>
        <v>2024 Validation</v>
      </c>
    </row>
    <row r="1167" spans="1:18" x14ac:dyDescent="0.6">
      <c r="A1167" s="82" t="str">
        <f t="shared" ref="A1167:A1230" si="171">C1167&amp;"Q"&amp;B1167</f>
        <v>2022Q3</v>
      </c>
      <c r="B1167" s="82">
        <f t="shared" si="169"/>
        <v>3</v>
      </c>
      <c r="C1167" s="82">
        <f t="shared" si="168"/>
        <v>2022</v>
      </c>
      <c r="D1167" s="82">
        <f t="shared" si="168"/>
        <v>9</v>
      </c>
      <c r="E1167" s="59"/>
      <c r="G1167" s="90" t="s">
        <v>138</v>
      </c>
      <c r="H1167" s="90" t="s">
        <v>22</v>
      </c>
      <c r="I1167" s="91">
        <f ca="1">INDEX($I$215:$I$282,MATCH($A1167,$C$215:$C$282,0))+'Fuel adder inputs and calcs'!Q960</f>
        <v>9.0117816695421258</v>
      </c>
      <c r="J1167" s="91"/>
      <c r="K1167" s="90" t="s">
        <v>23</v>
      </c>
      <c r="L1167" s="92">
        <v>1</v>
      </c>
      <c r="M1167" s="138">
        <f t="shared" si="170"/>
        <v>44805</v>
      </c>
      <c r="N1167" s="137"/>
      <c r="O1167" s="90"/>
      <c r="P1167" s="86" t="s">
        <v>113</v>
      </c>
      <c r="Q1167" s="86"/>
      <c r="R1167" s="93" t="str">
        <f t="shared" si="165"/>
        <v>2024 Validation</v>
      </c>
    </row>
    <row r="1168" spans="1:18" x14ac:dyDescent="0.6">
      <c r="A1168" s="82" t="str">
        <f t="shared" si="171"/>
        <v>2022Q4</v>
      </c>
      <c r="B1168" s="82">
        <f t="shared" si="169"/>
        <v>4</v>
      </c>
      <c r="C1168" s="82">
        <f t="shared" si="168"/>
        <v>2022</v>
      </c>
      <c r="D1168" s="82">
        <f t="shared" si="168"/>
        <v>10</v>
      </c>
      <c r="E1168" s="59"/>
      <c r="G1168" s="90" t="s">
        <v>138</v>
      </c>
      <c r="H1168" s="90" t="s">
        <v>22</v>
      </c>
      <c r="I1168" s="91">
        <f ca="1">INDEX($I$215:$I$282,MATCH($A1168,$C$215:$C$282,0))+'Fuel adder inputs and calcs'!Q961</f>
        <v>10.949982633672708</v>
      </c>
      <c r="J1168" s="91"/>
      <c r="K1168" s="90" t="s">
        <v>23</v>
      </c>
      <c r="L1168" s="92">
        <v>1</v>
      </c>
      <c r="M1168" s="138">
        <f t="shared" si="170"/>
        <v>44835</v>
      </c>
      <c r="N1168" s="137"/>
      <c r="O1168" s="90"/>
      <c r="P1168" s="86" t="s">
        <v>113</v>
      </c>
      <c r="Q1168" s="86"/>
      <c r="R1168" s="93" t="str">
        <f t="shared" si="165"/>
        <v>2024 Validation</v>
      </c>
    </row>
    <row r="1169" spans="1:18" x14ac:dyDescent="0.6">
      <c r="A1169" s="82" t="str">
        <f t="shared" si="171"/>
        <v>2022Q4</v>
      </c>
      <c r="B1169" s="82">
        <f t="shared" si="169"/>
        <v>4</v>
      </c>
      <c r="C1169" s="82">
        <f t="shared" si="168"/>
        <v>2022</v>
      </c>
      <c r="D1169" s="82">
        <f t="shared" si="168"/>
        <v>11</v>
      </c>
      <c r="E1169" s="59"/>
      <c r="G1169" s="90" t="s">
        <v>138</v>
      </c>
      <c r="H1169" s="90" t="s">
        <v>22</v>
      </c>
      <c r="I1169" s="91">
        <f ca="1">INDEX($I$215:$I$282,MATCH($A1169,$C$215:$C$282,0))+'Fuel adder inputs and calcs'!Q962</f>
        <v>10.949982633672708</v>
      </c>
      <c r="J1169" s="91"/>
      <c r="K1169" s="90" t="s">
        <v>23</v>
      </c>
      <c r="L1169" s="92">
        <v>1</v>
      </c>
      <c r="M1169" s="138">
        <f t="shared" si="170"/>
        <v>44866</v>
      </c>
      <c r="N1169" s="137"/>
      <c r="O1169" s="90"/>
      <c r="P1169" s="86" t="s">
        <v>113</v>
      </c>
      <c r="Q1169" s="86"/>
      <c r="R1169" s="93" t="str">
        <f t="shared" si="165"/>
        <v>2024 Validation</v>
      </c>
    </row>
    <row r="1170" spans="1:18" x14ac:dyDescent="0.6">
      <c r="A1170" s="82" t="str">
        <f t="shared" si="171"/>
        <v>2022Q4</v>
      </c>
      <c r="B1170" s="82">
        <f t="shared" si="169"/>
        <v>4</v>
      </c>
      <c r="C1170" s="82">
        <f t="shared" si="168"/>
        <v>2022</v>
      </c>
      <c r="D1170" s="82">
        <f t="shared" si="168"/>
        <v>12</v>
      </c>
      <c r="E1170" s="59"/>
      <c r="G1170" s="90" t="s">
        <v>138</v>
      </c>
      <c r="H1170" s="90" t="s">
        <v>22</v>
      </c>
      <c r="I1170" s="91">
        <f ca="1">INDEX($I$215:$I$282,MATCH($A1170,$C$215:$C$282,0))+'Fuel adder inputs and calcs'!Q963</f>
        <v>11.737139496417807</v>
      </c>
      <c r="J1170" s="91"/>
      <c r="K1170" s="90" t="s">
        <v>23</v>
      </c>
      <c r="L1170" s="92">
        <v>1</v>
      </c>
      <c r="M1170" s="138">
        <f t="shared" si="170"/>
        <v>44896</v>
      </c>
      <c r="N1170" s="137"/>
      <c r="O1170" s="90"/>
      <c r="P1170" s="86" t="s">
        <v>113</v>
      </c>
      <c r="Q1170" s="86"/>
      <c r="R1170" s="93" t="str">
        <f t="shared" si="165"/>
        <v>2024 Validation</v>
      </c>
    </row>
    <row r="1171" spans="1:18" x14ac:dyDescent="0.6">
      <c r="A1171" s="82" t="str">
        <f t="shared" si="171"/>
        <v>2023Q1</v>
      </c>
      <c r="B1171" s="82">
        <f t="shared" si="169"/>
        <v>1</v>
      </c>
      <c r="C1171" s="82">
        <f t="shared" si="168"/>
        <v>2023</v>
      </c>
      <c r="D1171" s="82">
        <f t="shared" si="168"/>
        <v>1</v>
      </c>
      <c r="E1171" s="59"/>
      <c r="G1171" s="90" t="s">
        <v>138</v>
      </c>
      <c r="H1171" s="90" t="s">
        <v>22</v>
      </c>
      <c r="I1171" s="91">
        <f ca="1">INDEX($I$215:$I$282,MATCH($A1171,$C$215:$C$282,0))+'Fuel adder inputs and calcs'!Q964</f>
        <v>17.923042431864012</v>
      </c>
      <c r="J1171" s="91"/>
      <c r="K1171" s="90" t="s">
        <v>23</v>
      </c>
      <c r="L1171" s="92">
        <v>1</v>
      </c>
      <c r="M1171" s="138">
        <f t="shared" si="170"/>
        <v>44927</v>
      </c>
      <c r="N1171" s="137"/>
      <c r="O1171" s="90"/>
      <c r="P1171" s="86" t="s">
        <v>113</v>
      </c>
      <c r="Q1171" s="86"/>
      <c r="R1171" s="93" t="str">
        <f t="shared" si="165"/>
        <v>2024 Validation</v>
      </c>
    </row>
    <row r="1172" spans="1:18" x14ac:dyDescent="0.6">
      <c r="A1172" s="82" t="str">
        <f t="shared" si="171"/>
        <v>2023Q1</v>
      </c>
      <c r="B1172" s="82">
        <f t="shared" si="169"/>
        <v>1</v>
      </c>
      <c r="C1172" s="82">
        <f t="shared" si="168"/>
        <v>2023</v>
      </c>
      <c r="D1172" s="82">
        <f t="shared" si="168"/>
        <v>2</v>
      </c>
      <c r="E1172" s="59"/>
      <c r="G1172" s="90" t="s">
        <v>138</v>
      </c>
      <c r="H1172" s="90" t="s">
        <v>22</v>
      </c>
      <c r="I1172" s="91">
        <f ca="1">INDEX($I$215:$I$282,MATCH($A1172,$C$215:$C$282,0))+'Fuel adder inputs and calcs'!Q965</f>
        <v>18.380101255393424</v>
      </c>
      <c r="J1172" s="91"/>
      <c r="K1172" s="90" t="s">
        <v>23</v>
      </c>
      <c r="L1172" s="92">
        <v>1</v>
      </c>
      <c r="M1172" s="138">
        <f t="shared" si="170"/>
        <v>44958</v>
      </c>
      <c r="N1172" s="137"/>
      <c r="O1172" s="90"/>
      <c r="P1172" s="86" t="s">
        <v>113</v>
      </c>
      <c r="Q1172" s="86"/>
      <c r="R1172" s="93" t="str">
        <f t="shared" si="165"/>
        <v>2024 Validation</v>
      </c>
    </row>
    <row r="1173" spans="1:18" x14ac:dyDescent="0.6">
      <c r="A1173" s="82" t="str">
        <f t="shared" si="171"/>
        <v>2023Q1</v>
      </c>
      <c r="B1173" s="82">
        <f t="shared" si="169"/>
        <v>1</v>
      </c>
      <c r="C1173" s="82">
        <f t="shared" si="168"/>
        <v>2023</v>
      </c>
      <c r="D1173" s="82">
        <f t="shared" si="168"/>
        <v>3</v>
      </c>
      <c r="E1173" s="59"/>
      <c r="G1173" s="90" t="s">
        <v>138</v>
      </c>
      <c r="H1173" s="90" t="s">
        <v>22</v>
      </c>
      <c r="I1173" s="91">
        <f ca="1">INDEX($I$215:$I$282,MATCH($A1173,$C$215:$C$282,0))+'Fuel adder inputs and calcs'!Q966</f>
        <v>17.484120863236562</v>
      </c>
      <c r="J1173" s="91"/>
      <c r="K1173" s="90" t="s">
        <v>23</v>
      </c>
      <c r="L1173" s="92">
        <v>1</v>
      </c>
      <c r="M1173" s="138">
        <f t="shared" si="170"/>
        <v>44986</v>
      </c>
      <c r="N1173" s="137"/>
      <c r="O1173" s="90"/>
      <c r="P1173" s="86" t="s">
        <v>113</v>
      </c>
      <c r="Q1173" s="86"/>
      <c r="R1173" s="93" t="str">
        <f t="shared" si="165"/>
        <v>2024 Validation</v>
      </c>
    </row>
    <row r="1174" spans="1:18" x14ac:dyDescent="0.6">
      <c r="A1174" s="82" t="str">
        <f t="shared" si="171"/>
        <v>2023Q2</v>
      </c>
      <c r="B1174" s="82">
        <f t="shared" si="169"/>
        <v>2</v>
      </c>
      <c r="C1174" s="82">
        <f t="shared" si="168"/>
        <v>2023</v>
      </c>
      <c r="D1174" s="82">
        <f t="shared" si="168"/>
        <v>4</v>
      </c>
      <c r="E1174" s="59"/>
      <c r="G1174" s="90" t="s">
        <v>138</v>
      </c>
      <c r="H1174" s="90" t="s">
        <v>22</v>
      </c>
      <c r="I1174" s="91">
        <f ca="1">INDEX($I$215:$I$282,MATCH($A1174,$C$215:$C$282,0))+'Fuel adder inputs and calcs'!Q967</f>
        <v>10.233791992285303</v>
      </c>
      <c r="J1174" s="91"/>
      <c r="K1174" s="90" t="s">
        <v>23</v>
      </c>
      <c r="L1174" s="92">
        <v>1</v>
      </c>
      <c r="M1174" s="138">
        <f t="shared" si="170"/>
        <v>45017</v>
      </c>
      <c r="N1174" s="137"/>
      <c r="O1174" s="90"/>
      <c r="P1174" s="86" t="s">
        <v>113</v>
      </c>
      <c r="Q1174" s="86"/>
      <c r="R1174" s="93" t="str">
        <f t="shared" si="165"/>
        <v>2024 Validation</v>
      </c>
    </row>
    <row r="1175" spans="1:18" x14ac:dyDescent="0.6">
      <c r="A1175" s="82" t="str">
        <f t="shared" si="171"/>
        <v>2023Q2</v>
      </c>
      <c r="B1175" s="82">
        <f t="shared" si="169"/>
        <v>2</v>
      </c>
      <c r="C1175" s="82">
        <f t="shared" si="168"/>
        <v>2023</v>
      </c>
      <c r="D1175" s="82">
        <f t="shared" si="168"/>
        <v>5</v>
      </c>
      <c r="E1175" s="59"/>
      <c r="G1175" s="90" t="s">
        <v>138</v>
      </c>
      <c r="H1175" s="90" t="s">
        <v>22</v>
      </c>
      <c r="I1175" s="91">
        <f ca="1">INDEX($I$215:$I$282,MATCH($A1175,$C$215:$C$282,0))+'Fuel adder inputs and calcs'!Q968</f>
        <v>9.3051645413049116</v>
      </c>
      <c r="J1175" s="91"/>
      <c r="K1175" s="90" t="s">
        <v>23</v>
      </c>
      <c r="L1175" s="92">
        <v>1</v>
      </c>
      <c r="M1175" s="138">
        <f t="shared" si="170"/>
        <v>45047</v>
      </c>
      <c r="N1175" s="137"/>
      <c r="O1175" s="90"/>
      <c r="P1175" s="86" t="s">
        <v>113</v>
      </c>
      <c r="Q1175" s="86"/>
      <c r="R1175" s="93" t="str">
        <f t="shared" si="165"/>
        <v>2024 Validation</v>
      </c>
    </row>
    <row r="1176" spans="1:18" x14ac:dyDescent="0.6">
      <c r="A1176" s="82" t="str">
        <f t="shared" si="171"/>
        <v>2023Q2</v>
      </c>
      <c r="B1176" s="82">
        <f t="shared" si="169"/>
        <v>2</v>
      </c>
      <c r="C1176" s="82">
        <f t="shared" si="168"/>
        <v>2023</v>
      </c>
      <c r="D1176" s="82">
        <f t="shared" si="168"/>
        <v>6</v>
      </c>
      <c r="E1176" s="59"/>
      <c r="G1176" s="90" t="s">
        <v>138</v>
      </c>
      <c r="H1176" s="90" t="s">
        <v>22</v>
      </c>
      <c r="I1176" s="91">
        <f ca="1">INDEX($I$215:$I$282,MATCH($A1176,$C$215:$C$282,0))+'Fuel adder inputs and calcs'!Q969</f>
        <v>9.3051645413049116</v>
      </c>
      <c r="J1176" s="91"/>
      <c r="K1176" s="90" t="s">
        <v>23</v>
      </c>
      <c r="L1176" s="92">
        <v>1</v>
      </c>
      <c r="M1176" s="138">
        <f t="shared" si="170"/>
        <v>45078</v>
      </c>
      <c r="N1176" s="137"/>
      <c r="O1176" s="90"/>
      <c r="P1176" s="86" t="s">
        <v>113</v>
      </c>
      <c r="Q1176" s="86"/>
      <c r="R1176" s="93" t="str">
        <f t="shared" si="165"/>
        <v>2024 Validation</v>
      </c>
    </row>
    <row r="1177" spans="1:18" x14ac:dyDescent="0.6">
      <c r="A1177" s="82" t="str">
        <f t="shared" si="171"/>
        <v>2023Q3</v>
      </c>
      <c r="B1177" s="82">
        <f t="shared" si="169"/>
        <v>3</v>
      </c>
      <c r="C1177" s="82">
        <f t="shared" si="168"/>
        <v>2023</v>
      </c>
      <c r="D1177" s="82">
        <f t="shared" si="168"/>
        <v>7</v>
      </c>
      <c r="E1177" s="59"/>
      <c r="G1177" s="90" t="s">
        <v>138</v>
      </c>
      <c r="H1177" s="90" t="s">
        <v>22</v>
      </c>
      <c r="I1177" s="91">
        <f ca="1">INDEX($I$215:$I$282,MATCH($A1177,$C$215:$C$282,0))+'Fuel adder inputs and calcs'!Q970</f>
        <v>9.0262914734636954</v>
      </c>
      <c r="J1177" s="91"/>
      <c r="K1177" s="90" t="s">
        <v>23</v>
      </c>
      <c r="L1177" s="92">
        <v>1</v>
      </c>
      <c r="M1177" s="138">
        <f t="shared" si="170"/>
        <v>45108</v>
      </c>
      <c r="N1177" s="137"/>
      <c r="O1177" s="90"/>
      <c r="P1177" s="86" t="s">
        <v>113</v>
      </c>
      <c r="Q1177" s="86"/>
      <c r="R1177" s="93" t="str">
        <f t="shared" si="165"/>
        <v>2024 Validation</v>
      </c>
    </row>
    <row r="1178" spans="1:18" x14ac:dyDescent="0.6">
      <c r="A1178" s="82" t="str">
        <f t="shared" si="171"/>
        <v>2023Q3</v>
      </c>
      <c r="B1178" s="82">
        <f t="shared" si="169"/>
        <v>3</v>
      </c>
      <c r="C1178" s="82">
        <f t="shared" ref="C1178:D1197" si="172">C974</f>
        <v>2023</v>
      </c>
      <c r="D1178" s="82">
        <f t="shared" si="172"/>
        <v>8</v>
      </c>
      <c r="E1178" s="59"/>
      <c r="G1178" s="90" t="s">
        <v>138</v>
      </c>
      <c r="H1178" s="90" t="s">
        <v>22</v>
      </c>
      <c r="I1178" s="91">
        <f ca="1">INDEX($I$215:$I$282,MATCH($A1178,$C$215:$C$282,0))+'Fuel adder inputs and calcs'!Q971</f>
        <v>9.0262914734636954</v>
      </c>
      <c r="J1178" s="91"/>
      <c r="K1178" s="90" t="s">
        <v>23</v>
      </c>
      <c r="L1178" s="92">
        <v>1</v>
      </c>
      <c r="M1178" s="138">
        <f t="shared" si="170"/>
        <v>45139</v>
      </c>
      <c r="N1178" s="137"/>
      <c r="O1178" s="90"/>
      <c r="P1178" s="86" t="s">
        <v>113</v>
      </c>
      <c r="Q1178" s="86"/>
      <c r="R1178" s="93" t="str">
        <f t="shared" si="165"/>
        <v>2024 Validation</v>
      </c>
    </row>
    <row r="1179" spans="1:18" x14ac:dyDescent="0.6">
      <c r="A1179" s="82" t="str">
        <f t="shared" si="171"/>
        <v>2023Q3</v>
      </c>
      <c r="B1179" s="82">
        <f t="shared" si="169"/>
        <v>3</v>
      </c>
      <c r="C1179" s="82">
        <f t="shared" si="172"/>
        <v>2023</v>
      </c>
      <c r="D1179" s="82">
        <f t="shared" si="172"/>
        <v>9</v>
      </c>
      <c r="E1179" s="59"/>
      <c r="G1179" s="90" t="s">
        <v>138</v>
      </c>
      <c r="H1179" s="90" t="s">
        <v>22</v>
      </c>
      <c r="I1179" s="91">
        <f ca="1">INDEX($I$215:$I$282,MATCH($A1179,$C$215:$C$282,0))+'Fuel adder inputs and calcs'!Q972</f>
        <v>9.0262914734636954</v>
      </c>
      <c r="J1179" s="91"/>
      <c r="K1179" s="90" t="s">
        <v>23</v>
      </c>
      <c r="L1179" s="92">
        <v>1</v>
      </c>
      <c r="M1179" s="138">
        <f t="shared" si="170"/>
        <v>45170</v>
      </c>
      <c r="N1179" s="137"/>
      <c r="O1179" s="90"/>
      <c r="P1179" s="86" t="s">
        <v>113</v>
      </c>
      <c r="Q1179" s="86"/>
      <c r="R1179" s="93" t="str">
        <f t="shared" si="165"/>
        <v>2024 Validation</v>
      </c>
    </row>
    <row r="1180" spans="1:18" x14ac:dyDescent="0.6">
      <c r="A1180" s="82" t="str">
        <f t="shared" si="171"/>
        <v>2023Q4</v>
      </c>
      <c r="B1180" s="82">
        <f t="shared" si="169"/>
        <v>4</v>
      </c>
      <c r="C1180" s="82">
        <f t="shared" si="172"/>
        <v>2023</v>
      </c>
      <c r="D1180" s="82">
        <f t="shared" si="172"/>
        <v>10</v>
      </c>
      <c r="E1180" s="59"/>
      <c r="G1180" s="90" t="s">
        <v>138</v>
      </c>
      <c r="H1180" s="90" t="s">
        <v>22</v>
      </c>
      <c r="I1180" s="91">
        <f ca="1">INDEX($I$215:$I$282,MATCH($A1180,$C$215:$C$282,0))+'Fuel adder inputs and calcs'!Q973</f>
        <v>10.957237535633492</v>
      </c>
      <c r="J1180" s="91"/>
      <c r="K1180" s="90" t="s">
        <v>23</v>
      </c>
      <c r="L1180" s="92">
        <v>1</v>
      </c>
      <c r="M1180" s="138">
        <f t="shared" si="170"/>
        <v>45200</v>
      </c>
      <c r="N1180" s="137"/>
      <c r="O1180" s="90"/>
      <c r="P1180" s="86" t="s">
        <v>113</v>
      </c>
      <c r="Q1180" s="86"/>
      <c r="R1180" s="93" t="str">
        <f t="shared" si="165"/>
        <v>2024 Validation</v>
      </c>
    </row>
    <row r="1181" spans="1:18" x14ac:dyDescent="0.6">
      <c r="A1181" s="82" t="str">
        <f t="shared" si="171"/>
        <v>2023Q4</v>
      </c>
      <c r="B1181" s="82">
        <f t="shared" si="169"/>
        <v>4</v>
      </c>
      <c r="C1181" s="82">
        <f t="shared" si="172"/>
        <v>2023</v>
      </c>
      <c r="D1181" s="82">
        <f t="shared" si="172"/>
        <v>11</v>
      </c>
      <c r="E1181" s="59"/>
      <c r="G1181" s="90" t="s">
        <v>138</v>
      </c>
      <c r="H1181" s="90" t="s">
        <v>22</v>
      </c>
      <c r="I1181" s="91">
        <f ca="1">INDEX($I$215:$I$282,MATCH($A1181,$C$215:$C$282,0))+'Fuel adder inputs and calcs'!Q974</f>
        <v>10.957237535633492</v>
      </c>
      <c r="J1181" s="91"/>
      <c r="K1181" s="90" t="s">
        <v>23</v>
      </c>
      <c r="L1181" s="92">
        <v>1</v>
      </c>
      <c r="M1181" s="138">
        <f t="shared" si="170"/>
        <v>45231</v>
      </c>
      <c r="N1181" s="137"/>
      <c r="O1181" s="90"/>
      <c r="P1181" s="86" t="s">
        <v>113</v>
      </c>
      <c r="Q1181" s="86"/>
      <c r="R1181" s="93" t="str">
        <f t="shared" si="165"/>
        <v>2024 Validation</v>
      </c>
    </row>
    <row r="1182" spans="1:18" x14ac:dyDescent="0.6">
      <c r="A1182" s="82" t="str">
        <f t="shared" si="171"/>
        <v>2023Q4</v>
      </c>
      <c r="B1182" s="82">
        <f t="shared" si="169"/>
        <v>4</v>
      </c>
      <c r="C1182" s="82">
        <f t="shared" si="172"/>
        <v>2023</v>
      </c>
      <c r="D1182" s="82">
        <f t="shared" si="172"/>
        <v>12</v>
      </c>
      <c r="E1182" s="59"/>
      <c r="G1182" s="90" t="s">
        <v>138</v>
      </c>
      <c r="H1182" s="90" t="s">
        <v>22</v>
      </c>
      <c r="I1182" s="91">
        <f ca="1">INDEX($I$215:$I$282,MATCH($A1182,$C$215:$C$282,0))+'Fuel adder inputs and calcs'!Q975</f>
        <v>11.748021849358983</v>
      </c>
      <c r="J1182" s="91"/>
      <c r="K1182" s="90" t="s">
        <v>23</v>
      </c>
      <c r="L1182" s="92">
        <v>1</v>
      </c>
      <c r="M1182" s="138">
        <f t="shared" si="170"/>
        <v>45261</v>
      </c>
      <c r="N1182" s="137"/>
      <c r="O1182" s="90"/>
      <c r="P1182" s="86" t="s">
        <v>113</v>
      </c>
      <c r="Q1182" s="86"/>
      <c r="R1182" s="93" t="str">
        <f t="shared" si="165"/>
        <v>2024 Validation</v>
      </c>
    </row>
    <row r="1183" spans="1:18" x14ac:dyDescent="0.6">
      <c r="A1183" s="82" t="str">
        <f t="shared" si="171"/>
        <v>2024Q1</v>
      </c>
      <c r="B1183" s="82">
        <f t="shared" si="169"/>
        <v>1</v>
      </c>
      <c r="C1183" s="82">
        <f t="shared" si="172"/>
        <v>2024</v>
      </c>
      <c r="D1183" s="82">
        <f t="shared" si="172"/>
        <v>1</v>
      </c>
      <c r="E1183" s="59"/>
      <c r="G1183" s="90" t="s">
        <v>138</v>
      </c>
      <c r="H1183" s="90" t="s">
        <v>22</v>
      </c>
      <c r="I1183" s="91">
        <f ca="1">INDEX($I$215:$I$282,MATCH($A1183,$C$215:$C$282,0))+'Fuel adder inputs and calcs'!Q976</f>
        <v>17.944807137746366</v>
      </c>
      <c r="J1183" s="91"/>
      <c r="K1183" s="90" t="s">
        <v>23</v>
      </c>
      <c r="L1183" s="92">
        <v>1</v>
      </c>
      <c r="M1183" s="138">
        <f t="shared" si="170"/>
        <v>45292</v>
      </c>
      <c r="N1183" s="137"/>
      <c r="O1183" s="90"/>
      <c r="P1183" s="86" t="s">
        <v>113</v>
      </c>
      <c r="Q1183" s="86"/>
      <c r="R1183" s="93" t="str">
        <f t="shared" si="165"/>
        <v>2024 Validation</v>
      </c>
    </row>
    <row r="1184" spans="1:18" x14ac:dyDescent="0.6">
      <c r="A1184" s="82" t="str">
        <f t="shared" si="171"/>
        <v>2024Q1</v>
      </c>
      <c r="B1184" s="82">
        <f t="shared" si="169"/>
        <v>1</v>
      </c>
      <c r="C1184" s="82">
        <f t="shared" si="172"/>
        <v>2024</v>
      </c>
      <c r="D1184" s="82">
        <f t="shared" si="172"/>
        <v>2</v>
      </c>
      <c r="E1184" s="59"/>
      <c r="G1184" s="90" t="s">
        <v>138</v>
      </c>
      <c r="H1184" s="90" t="s">
        <v>22</v>
      </c>
      <c r="I1184" s="91">
        <f ca="1">INDEX($I$215:$I$282,MATCH($A1184,$C$215:$C$282,0))+'Fuel adder inputs and calcs'!Q977</f>
        <v>18.405493412256167</v>
      </c>
      <c r="J1184" s="91"/>
      <c r="K1184" s="90" t="s">
        <v>23</v>
      </c>
      <c r="L1184" s="92">
        <v>1</v>
      </c>
      <c r="M1184" s="138">
        <f t="shared" si="170"/>
        <v>45323</v>
      </c>
      <c r="N1184" s="137"/>
      <c r="O1184" s="90"/>
      <c r="P1184" s="86" t="s">
        <v>113</v>
      </c>
      <c r="Q1184" s="86"/>
      <c r="R1184" s="93" t="str">
        <f t="shared" si="165"/>
        <v>2024 Validation</v>
      </c>
    </row>
    <row r="1185" spans="1:18" x14ac:dyDescent="0.6">
      <c r="A1185" s="82" t="str">
        <f t="shared" si="171"/>
        <v>2024Q1</v>
      </c>
      <c r="B1185" s="82">
        <f t="shared" si="169"/>
        <v>1</v>
      </c>
      <c r="C1185" s="82">
        <f t="shared" si="172"/>
        <v>2024</v>
      </c>
      <c r="D1185" s="82">
        <f t="shared" si="172"/>
        <v>3</v>
      </c>
      <c r="E1185" s="59"/>
      <c r="G1185" s="90" t="s">
        <v>138</v>
      </c>
      <c r="H1185" s="90" t="s">
        <v>22</v>
      </c>
      <c r="I1185" s="91">
        <f ca="1">INDEX($I$215:$I$282,MATCH($A1185,$C$215:$C$282,0))+'Fuel adder inputs and calcs'!Q978</f>
        <v>17.502258118138521</v>
      </c>
      <c r="J1185" s="91"/>
      <c r="K1185" s="90" t="s">
        <v>23</v>
      </c>
      <c r="L1185" s="92">
        <v>1</v>
      </c>
      <c r="M1185" s="138">
        <f t="shared" si="170"/>
        <v>45352</v>
      </c>
      <c r="N1185" s="137"/>
      <c r="O1185" s="90"/>
      <c r="P1185" s="86" t="s">
        <v>113</v>
      </c>
      <c r="Q1185" s="86"/>
      <c r="R1185" s="93" t="str">
        <f t="shared" si="165"/>
        <v>2024 Validation</v>
      </c>
    </row>
    <row r="1186" spans="1:18" x14ac:dyDescent="0.6">
      <c r="A1186" s="82" t="str">
        <f t="shared" si="171"/>
        <v>2024Q2</v>
      </c>
      <c r="B1186" s="82">
        <f t="shared" si="169"/>
        <v>2</v>
      </c>
      <c r="C1186" s="82">
        <f t="shared" si="172"/>
        <v>2024</v>
      </c>
      <c r="D1186" s="82">
        <f t="shared" si="172"/>
        <v>4</v>
      </c>
      <c r="E1186" s="59"/>
      <c r="G1186" s="90" t="s">
        <v>138</v>
      </c>
      <c r="H1186" s="90" t="s">
        <v>22</v>
      </c>
      <c r="I1186" s="91">
        <f ca="1">INDEX($I$215:$I$282,MATCH($A1186,$C$215:$C$282,0))+'Fuel adder inputs and calcs'!Q979</f>
        <v>10.241046894246088</v>
      </c>
      <c r="J1186" s="91"/>
      <c r="K1186" s="90" t="s">
        <v>23</v>
      </c>
      <c r="L1186" s="92">
        <v>1</v>
      </c>
      <c r="M1186" s="138">
        <f t="shared" si="170"/>
        <v>45383</v>
      </c>
      <c r="N1186" s="137"/>
      <c r="O1186" s="90"/>
      <c r="P1186" s="86" t="s">
        <v>113</v>
      </c>
      <c r="Q1186" s="86"/>
      <c r="R1186" s="93" t="str">
        <f t="shared" si="165"/>
        <v>2024 Validation</v>
      </c>
    </row>
    <row r="1187" spans="1:18" x14ac:dyDescent="0.6">
      <c r="A1187" s="82" t="str">
        <f t="shared" si="171"/>
        <v>2024Q2</v>
      </c>
      <c r="B1187" s="82">
        <f t="shared" si="169"/>
        <v>2</v>
      </c>
      <c r="C1187" s="82">
        <f t="shared" si="172"/>
        <v>2024</v>
      </c>
      <c r="D1187" s="82">
        <f t="shared" si="172"/>
        <v>5</v>
      </c>
      <c r="E1187" s="59"/>
      <c r="G1187" s="90" t="s">
        <v>138</v>
      </c>
      <c r="H1187" s="90" t="s">
        <v>22</v>
      </c>
      <c r="I1187" s="91">
        <f ca="1">INDEX($I$215:$I$282,MATCH($A1187,$C$215:$C$282,0))+'Fuel adder inputs and calcs'!Q980</f>
        <v>9.3051645413049116</v>
      </c>
      <c r="J1187" s="91"/>
      <c r="K1187" s="90" t="s">
        <v>23</v>
      </c>
      <c r="L1187" s="92">
        <v>1</v>
      </c>
      <c r="M1187" s="138">
        <f t="shared" si="170"/>
        <v>45413</v>
      </c>
      <c r="N1187" s="137"/>
      <c r="O1187" s="90"/>
      <c r="P1187" s="86" t="s">
        <v>113</v>
      </c>
      <c r="Q1187" s="86"/>
      <c r="R1187" s="93" t="str">
        <f t="shared" si="165"/>
        <v>2024 Validation</v>
      </c>
    </row>
    <row r="1188" spans="1:18" x14ac:dyDescent="0.6">
      <c r="A1188" s="82" t="str">
        <f t="shared" si="171"/>
        <v>2024Q2</v>
      </c>
      <c r="B1188" s="82">
        <f t="shared" si="169"/>
        <v>2</v>
      </c>
      <c r="C1188" s="82">
        <f t="shared" si="172"/>
        <v>2024</v>
      </c>
      <c r="D1188" s="82">
        <f t="shared" si="172"/>
        <v>6</v>
      </c>
      <c r="E1188" s="59"/>
      <c r="G1188" s="90" t="s">
        <v>138</v>
      </c>
      <c r="H1188" s="90" t="s">
        <v>22</v>
      </c>
      <c r="I1188" s="91">
        <f ca="1">INDEX($I$215:$I$282,MATCH($A1188,$C$215:$C$282,0))+'Fuel adder inputs and calcs'!Q981</f>
        <v>9.3051645413049116</v>
      </c>
      <c r="J1188" s="91"/>
      <c r="K1188" s="90" t="s">
        <v>23</v>
      </c>
      <c r="L1188" s="92">
        <v>1</v>
      </c>
      <c r="M1188" s="138">
        <f t="shared" si="170"/>
        <v>45444</v>
      </c>
      <c r="N1188" s="137"/>
      <c r="O1188" s="90"/>
      <c r="P1188" s="86" t="s">
        <v>113</v>
      </c>
      <c r="Q1188" s="86"/>
      <c r="R1188" s="93" t="str">
        <f t="shared" si="165"/>
        <v>2024 Validation</v>
      </c>
    </row>
    <row r="1189" spans="1:18" x14ac:dyDescent="0.6">
      <c r="A1189" s="82" t="str">
        <f t="shared" si="171"/>
        <v>2024Q3</v>
      </c>
      <c r="B1189" s="82">
        <f t="shared" si="169"/>
        <v>3</v>
      </c>
      <c r="C1189" s="82">
        <f t="shared" si="172"/>
        <v>2024</v>
      </c>
      <c r="D1189" s="82">
        <f t="shared" si="172"/>
        <v>7</v>
      </c>
      <c r="E1189" s="59"/>
      <c r="G1189" s="90" t="s">
        <v>138</v>
      </c>
      <c r="H1189" s="90" t="s">
        <v>22</v>
      </c>
      <c r="I1189" s="91">
        <f ca="1">INDEX($I$215:$I$282,MATCH($A1189,$C$215:$C$282,0))+'Fuel adder inputs and calcs'!Q982</f>
        <v>9.0262914734636954</v>
      </c>
      <c r="J1189" s="91"/>
      <c r="K1189" s="90" t="s">
        <v>23</v>
      </c>
      <c r="L1189" s="92">
        <v>1</v>
      </c>
      <c r="M1189" s="138">
        <f t="shared" si="170"/>
        <v>45474</v>
      </c>
      <c r="N1189" s="137"/>
      <c r="O1189" s="90"/>
      <c r="P1189" s="86" t="s">
        <v>113</v>
      </c>
      <c r="Q1189" s="86"/>
      <c r="R1189" s="93" t="str">
        <f t="shared" si="165"/>
        <v>2024 Validation</v>
      </c>
    </row>
    <row r="1190" spans="1:18" x14ac:dyDescent="0.6">
      <c r="A1190" s="82" t="str">
        <f t="shared" si="171"/>
        <v>2024Q3</v>
      </c>
      <c r="B1190" s="82">
        <f t="shared" si="169"/>
        <v>3</v>
      </c>
      <c r="C1190" s="82">
        <f t="shared" si="172"/>
        <v>2024</v>
      </c>
      <c r="D1190" s="82">
        <f t="shared" si="172"/>
        <v>8</v>
      </c>
      <c r="E1190" s="59"/>
      <c r="G1190" s="90" t="s">
        <v>138</v>
      </c>
      <c r="H1190" s="90" t="s">
        <v>22</v>
      </c>
      <c r="I1190" s="91">
        <f ca="1">INDEX($I$215:$I$282,MATCH($A1190,$C$215:$C$282,0))+'Fuel adder inputs and calcs'!Q983</f>
        <v>9.0262914734636954</v>
      </c>
      <c r="J1190" s="91"/>
      <c r="K1190" s="90" t="s">
        <v>23</v>
      </c>
      <c r="L1190" s="92">
        <v>1</v>
      </c>
      <c r="M1190" s="138">
        <f t="shared" si="170"/>
        <v>45505</v>
      </c>
      <c r="N1190" s="137"/>
      <c r="O1190" s="90"/>
      <c r="P1190" s="86" t="s">
        <v>113</v>
      </c>
      <c r="Q1190" s="86"/>
      <c r="R1190" s="93" t="str">
        <f t="shared" si="165"/>
        <v>2024 Validation</v>
      </c>
    </row>
    <row r="1191" spans="1:18" x14ac:dyDescent="0.6">
      <c r="A1191" s="82" t="str">
        <f t="shared" si="171"/>
        <v>2024Q3</v>
      </c>
      <c r="B1191" s="82">
        <f t="shared" si="169"/>
        <v>3</v>
      </c>
      <c r="C1191" s="82">
        <f t="shared" si="172"/>
        <v>2024</v>
      </c>
      <c r="D1191" s="82">
        <f t="shared" si="172"/>
        <v>9</v>
      </c>
      <c r="E1191" s="59"/>
      <c r="G1191" s="90" t="s">
        <v>138</v>
      </c>
      <c r="H1191" s="90" t="s">
        <v>22</v>
      </c>
      <c r="I1191" s="91">
        <f ca="1">INDEX($I$215:$I$282,MATCH($A1191,$C$215:$C$282,0))+'Fuel adder inputs and calcs'!Q984</f>
        <v>9.0262914734636954</v>
      </c>
      <c r="J1191" s="91"/>
      <c r="K1191" s="90" t="s">
        <v>23</v>
      </c>
      <c r="L1191" s="92">
        <v>1</v>
      </c>
      <c r="M1191" s="138">
        <f t="shared" si="170"/>
        <v>45536</v>
      </c>
      <c r="N1191" s="137"/>
      <c r="O1191" s="90"/>
      <c r="P1191" s="86" t="s">
        <v>113</v>
      </c>
      <c r="Q1191" s="86"/>
      <c r="R1191" s="93" t="str">
        <f t="shared" si="165"/>
        <v>2024 Validation</v>
      </c>
    </row>
    <row r="1192" spans="1:18" x14ac:dyDescent="0.6">
      <c r="A1192" s="82" t="str">
        <f t="shared" si="171"/>
        <v>2024Q4</v>
      </c>
      <c r="B1192" s="82">
        <f t="shared" si="169"/>
        <v>4</v>
      </c>
      <c r="C1192" s="82">
        <f t="shared" si="172"/>
        <v>2024</v>
      </c>
      <c r="D1192" s="82">
        <f t="shared" si="172"/>
        <v>10</v>
      </c>
      <c r="E1192" s="59"/>
      <c r="G1192" s="90" t="s">
        <v>138</v>
      </c>
      <c r="H1192" s="90" t="s">
        <v>22</v>
      </c>
      <c r="I1192" s="91">
        <f ca="1">INDEX($I$215:$I$282,MATCH($A1192,$C$215:$C$282,0))+'Fuel adder inputs and calcs'!Q985</f>
        <v>10.957237535633492</v>
      </c>
      <c r="J1192" s="91"/>
      <c r="K1192" s="90" t="s">
        <v>23</v>
      </c>
      <c r="L1192" s="92">
        <v>1</v>
      </c>
      <c r="M1192" s="138">
        <f t="shared" si="170"/>
        <v>45566</v>
      </c>
      <c r="N1192" s="137"/>
      <c r="O1192" s="90"/>
      <c r="P1192" s="86" t="s">
        <v>113</v>
      </c>
      <c r="Q1192" s="86"/>
      <c r="R1192" s="93" t="str">
        <f t="shared" si="165"/>
        <v>2024 Validation</v>
      </c>
    </row>
    <row r="1193" spans="1:18" x14ac:dyDescent="0.6">
      <c r="A1193" s="82" t="str">
        <f t="shared" si="171"/>
        <v>2024Q4</v>
      </c>
      <c r="B1193" s="82">
        <f t="shared" si="169"/>
        <v>4</v>
      </c>
      <c r="C1193" s="82">
        <f t="shared" si="172"/>
        <v>2024</v>
      </c>
      <c r="D1193" s="82">
        <f t="shared" si="172"/>
        <v>11</v>
      </c>
      <c r="E1193" s="59"/>
      <c r="G1193" s="90" t="s">
        <v>138</v>
      </c>
      <c r="H1193" s="90" t="s">
        <v>22</v>
      </c>
      <c r="I1193" s="91">
        <f ca="1">INDEX($I$215:$I$282,MATCH($A1193,$C$215:$C$282,0))+'Fuel adder inputs and calcs'!Q986</f>
        <v>10.957237535633492</v>
      </c>
      <c r="J1193" s="91"/>
      <c r="K1193" s="90" t="s">
        <v>23</v>
      </c>
      <c r="L1193" s="92">
        <v>1</v>
      </c>
      <c r="M1193" s="138">
        <f t="shared" si="170"/>
        <v>45597</v>
      </c>
      <c r="N1193" s="137"/>
      <c r="O1193" s="90"/>
      <c r="P1193" s="86" t="s">
        <v>113</v>
      </c>
      <c r="Q1193" s="86"/>
      <c r="R1193" s="93" t="str">
        <f t="shared" si="165"/>
        <v>2024 Validation</v>
      </c>
    </row>
    <row r="1194" spans="1:18" x14ac:dyDescent="0.6">
      <c r="A1194" s="82" t="str">
        <f t="shared" si="171"/>
        <v>2024Q4</v>
      </c>
      <c r="B1194" s="82">
        <f t="shared" si="169"/>
        <v>4</v>
      </c>
      <c r="C1194" s="82">
        <f t="shared" si="172"/>
        <v>2024</v>
      </c>
      <c r="D1194" s="82">
        <f t="shared" si="172"/>
        <v>12</v>
      </c>
      <c r="E1194" s="59"/>
      <c r="G1194" s="90" t="s">
        <v>138</v>
      </c>
      <c r="H1194" s="90" t="s">
        <v>22</v>
      </c>
      <c r="I1194" s="91">
        <f ca="1">INDEX($I$215:$I$282,MATCH($A1194,$C$215:$C$282,0))+'Fuel adder inputs and calcs'!Q987</f>
        <v>11.751649300339375</v>
      </c>
      <c r="J1194" s="91"/>
      <c r="K1194" s="90" t="s">
        <v>23</v>
      </c>
      <c r="L1194" s="92">
        <v>1</v>
      </c>
      <c r="M1194" s="138">
        <f t="shared" si="170"/>
        <v>45627</v>
      </c>
      <c r="N1194" s="137"/>
      <c r="O1194" s="90"/>
      <c r="P1194" s="86" t="s">
        <v>113</v>
      </c>
      <c r="Q1194" s="86"/>
      <c r="R1194" s="93" t="str">
        <f t="shared" si="165"/>
        <v>2024 Validation</v>
      </c>
    </row>
    <row r="1195" spans="1:18" x14ac:dyDescent="0.6">
      <c r="A1195" s="82" t="str">
        <f t="shared" si="171"/>
        <v>2025Q1</v>
      </c>
      <c r="B1195" s="82">
        <f t="shared" si="169"/>
        <v>1</v>
      </c>
      <c r="C1195" s="82">
        <f t="shared" si="172"/>
        <v>2025</v>
      </c>
      <c r="D1195" s="82">
        <f t="shared" si="172"/>
        <v>1</v>
      </c>
      <c r="E1195" s="59"/>
      <c r="G1195" s="90" t="s">
        <v>138</v>
      </c>
      <c r="H1195" s="90" t="s">
        <v>22</v>
      </c>
      <c r="I1195" s="91">
        <f ca="1">INDEX($I$215:$I$282,MATCH($A1195,$C$215:$C$282,0))+'Fuel adder inputs and calcs'!Q988</f>
        <v>17.952062039707148</v>
      </c>
      <c r="J1195" s="91"/>
      <c r="K1195" s="90" t="s">
        <v>23</v>
      </c>
      <c r="L1195" s="92">
        <v>1</v>
      </c>
      <c r="M1195" s="138">
        <f t="shared" si="170"/>
        <v>45658</v>
      </c>
      <c r="N1195" s="137"/>
      <c r="O1195" s="90"/>
      <c r="P1195" s="86" t="s">
        <v>113</v>
      </c>
      <c r="Q1195" s="86"/>
      <c r="R1195" s="93" t="str">
        <f t="shared" si="165"/>
        <v>2024 Validation</v>
      </c>
    </row>
    <row r="1196" spans="1:18" x14ac:dyDescent="0.6">
      <c r="A1196" s="82" t="str">
        <f t="shared" si="171"/>
        <v>2025Q1</v>
      </c>
      <c r="B1196" s="82">
        <f t="shared" si="169"/>
        <v>1</v>
      </c>
      <c r="C1196" s="82">
        <f t="shared" si="172"/>
        <v>2025</v>
      </c>
      <c r="D1196" s="82">
        <f t="shared" si="172"/>
        <v>2</v>
      </c>
      <c r="E1196" s="59"/>
      <c r="G1196" s="90" t="s">
        <v>138</v>
      </c>
      <c r="H1196" s="90" t="s">
        <v>22</v>
      </c>
      <c r="I1196" s="91">
        <f ca="1">INDEX($I$215:$I$282,MATCH($A1196,$C$215:$C$282,0))+'Fuel adder inputs and calcs'!Q989</f>
        <v>18.412748314216952</v>
      </c>
      <c r="J1196" s="91"/>
      <c r="K1196" s="90" t="s">
        <v>23</v>
      </c>
      <c r="L1196" s="92">
        <v>1</v>
      </c>
      <c r="M1196" s="138">
        <f t="shared" si="170"/>
        <v>45689</v>
      </c>
      <c r="N1196" s="137"/>
      <c r="O1196" s="90"/>
      <c r="P1196" s="86" t="s">
        <v>113</v>
      </c>
      <c r="Q1196" s="86"/>
      <c r="R1196" s="93" t="str">
        <f t="shared" si="165"/>
        <v>2024 Validation</v>
      </c>
    </row>
    <row r="1197" spans="1:18" x14ac:dyDescent="0.6">
      <c r="A1197" s="82" t="str">
        <f t="shared" si="171"/>
        <v>2025Q1</v>
      </c>
      <c r="B1197" s="82">
        <f t="shared" si="169"/>
        <v>1</v>
      </c>
      <c r="C1197" s="82">
        <f t="shared" si="172"/>
        <v>2025</v>
      </c>
      <c r="D1197" s="82">
        <f t="shared" si="172"/>
        <v>3</v>
      </c>
      <c r="E1197" s="59"/>
      <c r="G1197" s="90" t="s">
        <v>138</v>
      </c>
      <c r="H1197" s="90" t="s">
        <v>22</v>
      </c>
      <c r="I1197" s="91">
        <f ca="1">INDEX($I$215:$I$282,MATCH($A1197,$C$215:$C$282,0))+'Fuel adder inputs and calcs'!Q990</f>
        <v>17.505885569118913</v>
      </c>
      <c r="J1197" s="91"/>
      <c r="K1197" s="90" t="s">
        <v>23</v>
      </c>
      <c r="L1197" s="92">
        <v>1</v>
      </c>
      <c r="M1197" s="138">
        <f t="shared" si="170"/>
        <v>45717</v>
      </c>
      <c r="N1197" s="137"/>
      <c r="O1197" s="90"/>
      <c r="P1197" s="86" t="s">
        <v>113</v>
      </c>
      <c r="Q1197" s="86"/>
      <c r="R1197" s="93" t="str">
        <f t="shared" si="165"/>
        <v>2024 Validation</v>
      </c>
    </row>
    <row r="1198" spans="1:18" x14ac:dyDescent="0.6">
      <c r="A1198" s="82" t="str">
        <f t="shared" si="171"/>
        <v>2025Q2</v>
      </c>
      <c r="B1198" s="82">
        <f t="shared" si="169"/>
        <v>2</v>
      </c>
      <c r="C1198" s="82">
        <f t="shared" ref="C1198:D1217" si="173">C994</f>
        <v>2025</v>
      </c>
      <c r="D1198" s="82">
        <f t="shared" si="173"/>
        <v>4</v>
      </c>
      <c r="E1198" s="59"/>
      <c r="G1198" s="90" t="s">
        <v>138</v>
      </c>
      <c r="H1198" s="90" t="s">
        <v>22</v>
      </c>
      <c r="I1198" s="91">
        <f ca="1">INDEX($I$215:$I$282,MATCH($A1198,$C$215:$C$282,0))+'Fuel adder inputs and calcs'!Q991</f>
        <v>10.241046894246088</v>
      </c>
      <c r="J1198" s="91"/>
      <c r="K1198" s="90" t="s">
        <v>23</v>
      </c>
      <c r="L1198" s="92">
        <v>1</v>
      </c>
      <c r="M1198" s="138">
        <f t="shared" si="170"/>
        <v>45748</v>
      </c>
      <c r="N1198" s="137"/>
      <c r="O1198" s="90"/>
      <c r="P1198" s="86" t="s">
        <v>113</v>
      </c>
      <c r="Q1198" s="86"/>
      <c r="R1198" s="93" t="str">
        <f t="shared" si="165"/>
        <v>2024 Validation</v>
      </c>
    </row>
    <row r="1199" spans="1:18" x14ac:dyDescent="0.6">
      <c r="A1199" s="82" t="str">
        <f t="shared" si="171"/>
        <v>2025Q2</v>
      </c>
      <c r="B1199" s="82">
        <f t="shared" si="169"/>
        <v>2</v>
      </c>
      <c r="C1199" s="82">
        <f t="shared" si="173"/>
        <v>2025</v>
      </c>
      <c r="D1199" s="82">
        <f t="shared" si="173"/>
        <v>5</v>
      </c>
      <c r="E1199" s="59"/>
      <c r="G1199" s="90" t="s">
        <v>138</v>
      </c>
      <c r="H1199" s="90" t="s">
        <v>22</v>
      </c>
      <c r="I1199" s="91">
        <f ca="1">INDEX($I$215:$I$282,MATCH($A1199,$C$215:$C$282,0))+'Fuel adder inputs and calcs'!Q992</f>
        <v>9.3051645413049116</v>
      </c>
      <c r="J1199" s="91"/>
      <c r="K1199" s="90" t="s">
        <v>23</v>
      </c>
      <c r="L1199" s="92">
        <v>1</v>
      </c>
      <c r="M1199" s="138">
        <f t="shared" si="170"/>
        <v>45778</v>
      </c>
      <c r="N1199" s="137"/>
      <c r="O1199" s="90"/>
      <c r="P1199" s="86" t="s">
        <v>113</v>
      </c>
      <c r="Q1199" s="86"/>
      <c r="R1199" s="93" t="str">
        <f t="shared" si="165"/>
        <v>2024 Validation</v>
      </c>
    </row>
    <row r="1200" spans="1:18" x14ac:dyDescent="0.6">
      <c r="A1200" s="82" t="str">
        <f t="shared" si="171"/>
        <v>2025Q2</v>
      </c>
      <c r="B1200" s="82">
        <f t="shared" si="169"/>
        <v>2</v>
      </c>
      <c r="C1200" s="82">
        <f t="shared" si="173"/>
        <v>2025</v>
      </c>
      <c r="D1200" s="82">
        <f t="shared" si="173"/>
        <v>6</v>
      </c>
      <c r="E1200" s="59"/>
      <c r="G1200" s="90" t="s">
        <v>138</v>
      </c>
      <c r="H1200" s="90" t="s">
        <v>22</v>
      </c>
      <c r="I1200" s="91">
        <f ca="1">INDEX($I$215:$I$282,MATCH($A1200,$C$215:$C$282,0))+'Fuel adder inputs and calcs'!Q993</f>
        <v>9.3051645413049116</v>
      </c>
      <c r="J1200" s="91"/>
      <c r="K1200" s="90" t="s">
        <v>23</v>
      </c>
      <c r="L1200" s="92">
        <v>1</v>
      </c>
      <c r="M1200" s="138">
        <f t="shared" si="170"/>
        <v>45809</v>
      </c>
      <c r="N1200" s="137"/>
      <c r="O1200" s="90"/>
      <c r="P1200" s="86" t="s">
        <v>113</v>
      </c>
      <c r="Q1200" s="86"/>
      <c r="R1200" s="93" t="str">
        <f t="shared" si="165"/>
        <v>2024 Validation</v>
      </c>
    </row>
    <row r="1201" spans="1:18" x14ac:dyDescent="0.6">
      <c r="A1201" s="82" t="str">
        <f t="shared" si="171"/>
        <v>2025Q3</v>
      </c>
      <c r="B1201" s="82">
        <f t="shared" si="169"/>
        <v>3</v>
      </c>
      <c r="C1201" s="82">
        <f t="shared" si="173"/>
        <v>2025</v>
      </c>
      <c r="D1201" s="82">
        <f t="shared" si="173"/>
        <v>7</v>
      </c>
      <c r="E1201" s="59"/>
      <c r="G1201" s="90" t="s">
        <v>138</v>
      </c>
      <c r="H1201" s="90" t="s">
        <v>22</v>
      </c>
      <c r="I1201" s="91">
        <f ca="1">INDEX($I$215:$I$282,MATCH($A1201,$C$215:$C$282,0))+'Fuel adder inputs and calcs'!Q994</f>
        <v>9.0262914734636954</v>
      </c>
      <c r="J1201" s="91"/>
      <c r="K1201" s="90" t="s">
        <v>23</v>
      </c>
      <c r="L1201" s="92">
        <v>1</v>
      </c>
      <c r="M1201" s="138">
        <f t="shared" si="170"/>
        <v>45839</v>
      </c>
      <c r="N1201" s="137"/>
      <c r="O1201" s="90"/>
      <c r="P1201" s="86" t="s">
        <v>113</v>
      </c>
      <c r="Q1201" s="86"/>
      <c r="R1201" s="93" t="str">
        <f t="shared" si="165"/>
        <v>2024 Validation</v>
      </c>
    </row>
    <row r="1202" spans="1:18" x14ac:dyDescent="0.6">
      <c r="A1202" s="82" t="str">
        <f t="shared" si="171"/>
        <v>2025Q3</v>
      </c>
      <c r="B1202" s="82">
        <f t="shared" si="169"/>
        <v>3</v>
      </c>
      <c r="C1202" s="82">
        <f t="shared" si="173"/>
        <v>2025</v>
      </c>
      <c r="D1202" s="82">
        <f t="shared" si="173"/>
        <v>8</v>
      </c>
      <c r="E1202" s="59"/>
      <c r="G1202" s="90" t="s">
        <v>138</v>
      </c>
      <c r="H1202" s="90" t="s">
        <v>22</v>
      </c>
      <c r="I1202" s="91">
        <f ca="1">INDEX($I$215:$I$282,MATCH($A1202,$C$215:$C$282,0))+'Fuel adder inputs and calcs'!Q995</f>
        <v>9.0262914734636954</v>
      </c>
      <c r="J1202" s="91"/>
      <c r="K1202" s="90" t="s">
        <v>23</v>
      </c>
      <c r="L1202" s="92">
        <v>1</v>
      </c>
      <c r="M1202" s="138">
        <f t="shared" si="170"/>
        <v>45870</v>
      </c>
      <c r="N1202" s="137"/>
      <c r="O1202" s="90"/>
      <c r="P1202" s="86" t="s">
        <v>113</v>
      </c>
      <c r="Q1202" s="86"/>
      <c r="R1202" s="93" t="str">
        <f t="shared" si="165"/>
        <v>2024 Validation</v>
      </c>
    </row>
    <row r="1203" spans="1:18" x14ac:dyDescent="0.6">
      <c r="A1203" s="82" t="str">
        <f t="shared" si="171"/>
        <v>2025Q3</v>
      </c>
      <c r="B1203" s="82">
        <f t="shared" si="169"/>
        <v>3</v>
      </c>
      <c r="C1203" s="82">
        <f t="shared" si="173"/>
        <v>2025</v>
      </c>
      <c r="D1203" s="82">
        <f t="shared" si="173"/>
        <v>9</v>
      </c>
      <c r="E1203" s="59"/>
      <c r="G1203" s="90" t="s">
        <v>138</v>
      </c>
      <c r="H1203" s="90" t="s">
        <v>22</v>
      </c>
      <c r="I1203" s="91">
        <f ca="1">INDEX($I$215:$I$282,MATCH($A1203,$C$215:$C$282,0))+'Fuel adder inputs and calcs'!Q996</f>
        <v>9.0262914734636954</v>
      </c>
      <c r="J1203" s="91"/>
      <c r="K1203" s="90" t="s">
        <v>23</v>
      </c>
      <c r="L1203" s="92">
        <v>1</v>
      </c>
      <c r="M1203" s="138">
        <f t="shared" si="170"/>
        <v>45901</v>
      </c>
      <c r="N1203" s="137"/>
      <c r="O1203" s="90"/>
      <c r="P1203" s="86" t="s">
        <v>113</v>
      </c>
      <c r="Q1203" s="86"/>
      <c r="R1203" s="93" t="str">
        <f t="shared" si="165"/>
        <v>2024 Validation</v>
      </c>
    </row>
    <row r="1204" spans="1:18" x14ac:dyDescent="0.6">
      <c r="A1204" s="82" t="str">
        <f t="shared" si="171"/>
        <v>2025Q4</v>
      </c>
      <c r="B1204" s="82">
        <f t="shared" si="169"/>
        <v>4</v>
      </c>
      <c r="C1204" s="82">
        <f t="shared" si="173"/>
        <v>2025</v>
      </c>
      <c r="D1204" s="82">
        <f t="shared" si="173"/>
        <v>10</v>
      </c>
      <c r="E1204" s="59"/>
      <c r="G1204" s="90" t="s">
        <v>138</v>
      </c>
      <c r="H1204" s="90" t="s">
        <v>22</v>
      </c>
      <c r="I1204" s="91">
        <f ca="1">INDEX($I$215:$I$282,MATCH($A1204,$C$215:$C$282,0))+'Fuel adder inputs and calcs'!Q997</f>
        <v>11.044296359162905</v>
      </c>
      <c r="J1204" s="91"/>
      <c r="K1204" s="90" t="s">
        <v>23</v>
      </c>
      <c r="L1204" s="92">
        <v>1</v>
      </c>
      <c r="M1204" s="138">
        <f t="shared" si="170"/>
        <v>45931</v>
      </c>
      <c r="N1204" s="137"/>
      <c r="O1204" s="90"/>
      <c r="P1204" s="86" t="s">
        <v>113</v>
      </c>
      <c r="Q1204" s="86"/>
      <c r="R1204" s="93" t="str">
        <f t="shared" si="165"/>
        <v>2024 Validation</v>
      </c>
    </row>
    <row r="1205" spans="1:18" x14ac:dyDescent="0.6">
      <c r="A1205" s="82" t="str">
        <f t="shared" si="171"/>
        <v>2025Q4</v>
      </c>
      <c r="B1205" s="82">
        <f t="shared" si="169"/>
        <v>4</v>
      </c>
      <c r="C1205" s="82">
        <f t="shared" si="173"/>
        <v>2025</v>
      </c>
      <c r="D1205" s="82">
        <f t="shared" si="173"/>
        <v>11</v>
      </c>
      <c r="E1205" s="59"/>
      <c r="G1205" s="90" t="s">
        <v>138</v>
      </c>
      <c r="H1205" s="90" t="s">
        <v>22</v>
      </c>
      <c r="I1205" s="91">
        <f ca="1">INDEX($I$215:$I$282,MATCH($A1205,$C$215:$C$282,0))+'Fuel adder inputs and calcs'!Q998</f>
        <v>11.044296359162905</v>
      </c>
      <c r="J1205" s="91"/>
      <c r="K1205" s="90" t="s">
        <v>23</v>
      </c>
      <c r="L1205" s="92">
        <v>1</v>
      </c>
      <c r="M1205" s="138">
        <f t="shared" si="170"/>
        <v>45962</v>
      </c>
      <c r="N1205" s="137"/>
      <c r="O1205" s="90"/>
      <c r="P1205" s="86" t="s">
        <v>113</v>
      </c>
      <c r="Q1205" s="86"/>
      <c r="R1205" s="93" t="str">
        <f t="shared" si="165"/>
        <v>2024 Validation</v>
      </c>
    </row>
    <row r="1206" spans="1:18" x14ac:dyDescent="0.6">
      <c r="A1206" s="82" t="str">
        <f t="shared" si="171"/>
        <v>2025Q4</v>
      </c>
      <c r="B1206" s="82">
        <f t="shared" si="169"/>
        <v>4</v>
      </c>
      <c r="C1206" s="82">
        <f t="shared" si="173"/>
        <v>2025</v>
      </c>
      <c r="D1206" s="82">
        <f t="shared" si="173"/>
        <v>12</v>
      </c>
      <c r="E1206" s="59"/>
      <c r="G1206" s="90" t="s">
        <v>138</v>
      </c>
      <c r="H1206" s="90" t="s">
        <v>22</v>
      </c>
      <c r="I1206" s="91">
        <f ca="1">INDEX($I$215:$I$282,MATCH($A1206,$C$215:$C$282,0))+'Fuel adder inputs and calcs'!Q999</f>
        <v>11.904002241515846</v>
      </c>
      <c r="J1206" s="91"/>
      <c r="K1206" s="90" t="s">
        <v>23</v>
      </c>
      <c r="L1206" s="92">
        <v>1</v>
      </c>
      <c r="M1206" s="138">
        <f t="shared" si="170"/>
        <v>45992</v>
      </c>
      <c r="N1206" s="137"/>
      <c r="O1206" s="90"/>
      <c r="P1206" s="86" t="s">
        <v>113</v>
      </c>
      <c r="Q1206" s="86"/>
      <c r="R1206" s="93" t="str">
        <f t="shared" si="165"/>
        <v>2024 Validation</v>
      </c>
    </row>
    <row r="1207" spans="1:18" x14ac:dyDescent="0.6">
      <c r="A1207" s="82" t="str">
        <f t="shared" si="171"/>
        <v>2026Q1</v>
      </c>
      <c r="B1207" s="82">
        <f t="shared" si="169"/>
        <v>1</v>
      </c>
      <c r="C1207" s="82">
        <f t="shared" si="173"/>
        <v>2026</v>
      </c>
      <c r="D1207" s="82">
        <f t="shared" si="173"/>
        <v>1</v>
      </c>
      <c r="E1207" s="59"/>
      <c r="G1207" s="90" t="s">
        <v>138</v>
      </c>
      <c r="H1207" s="90" t="s">
        <v>22</v>
      </c>
      <c r="I1207" s="91">
        <f ca="1">INDEX($I$215:$I$282,MATCH($A1207,$C$215:$C$282,0))+'Fuel adder inputs and calcs'!Q1000</f>
        <v>18.216865961275776</v>
      </c>
      <c r="J1207" s="91"/>
      <c r="K1207" s="90" t="s">
        <v>23</v>
      </c>
      <c r="L1207" s="92">
        <v>1</v>
      </c>
      <c r="M1207" s="138">
        <f t="shared" si="170"/>
        <v>46023</v>
      </c>
      <c r="N1207" s="137"/>
      <c r="O1207" s="90"/>
      <c r="P1207" s="86" t="s">
        <v>113</v>
      </c>
      <c r="Q1207" s="86"/>
      <c r="R1207" s="93" t="str">
        <f t="shared" si="165"/>
        <v>2024 Validation</v>
      </c>
    </row>
    <row r="1208" spans="1:18" x14ac:dyDescent="0.6">
      <c r="A1208" s="82" t="str">
        <f t="shared" si="171"/>
        <v>2026Q1</v>
      </c>
      <c r="B1208" s="82">
        <f t="shared" si="169"/>
        <v>1</v>
      </c>
      <c r="C1208" s="82">
        <f t="shared" si="173"/>
        <v>2026</v>
      </c>
      <c r="D1208" s="82">
        <f t="shared" si="173"/>
        <v>2</v>
      </c>
      <c r="E1208" s="59"/>
      <c r="G1208" s="90" t="s">
        <v>138</v>
      </c>
      <c r="H1208" s="90" t="s">
        <v>22</v>
      </c>
      <c r="I1208" s="91">
        <f ca="1">INDEX($I$215:$I$282,MATCH($A1208,$C$215:$C$282,0))+'Fuel adder inputs and calcs'!Q1001</f>
        <v>18.717454196569893</v>
      </c>
      <c r="J1208" s="91"/>
      <c r="K1208" s="90" t="s">
        <v>23</v>
      </c>
      <c r="L1208" s="92">
        <v>1</v>
      </c>
      <c r="M1208" s="138">
        <f t="shared" si="170"/>
        <v>46054</v>
      </c>
      <c r="N1208" s="137"/>
      <c r="O1208" s="90"/>
      <c r="P1208" s="86" t="s">
        <v>113</v>
      </c>
      <c r="Q1208" s="86"/>
      <c r="R1208" s="93" t="str">
        <f t="shared" si="165"/>
        <v>2024 Validation</v>
      </c>
    </row>
    <row r="1209" spans="1:18" x14ac:dyDescent="0.6">
      <c r="A1209" s="82" t="str">
        <f t="shared" si="171"/>
        <v>2026Q1</v>
      </c>
      <c r="B1209" s="82">
        <f t="shared" si="169"/>
        <v>1</v>
      </c>
      <c r="C1209" s="82">
        <f t="shared" si="173"/>
        <v>2026</v>
      </c>
      <c r="D1209" s="82">
        <f t="shared" si="173"/>
        <v>3</v>
      </c>
      <c r="E1209" s="59"/>
      <c r="G1209" s="90" t="s">
        <v>138</v>
      </c>
      <c r="H1209" s="90" t="s">
        <v>22</v>
      </c>
      <c r="I1209" s="91">
        <f ca="1">INDEX($I$215:$I$282,MATCH($A1209,$C$215:$C$282,0))+'Fuel adder inputs and calcs'!Q1002</f>
        <v>17.734414980883621</v>
      </c>
      <c r="J1209" s="91"/>
      <c r="K1209" s="90" t="s">
        <v>23</v>
      </c>
      <c r="L1209" s="92">
        <v>1</v>
      </c>
      <c r="M1209" s="138">
        <f t="shared" si="170"/>
        <v>46082</v>
      </c>
      <c r="N1209" s="137"/>
      <c r="O1209" s="90"/>
      <c r="P1209" s="86" t="s">
        <v>113</v>
      </c>
      <c r="Q1209" s="86"/>
      <c r="R1209" s="93" t="str">
        <f t="shared" si="165"/>
        <v>2024 Validation</v>
      </c>
    </row>
    <row r="1210" spans="1:18" x14ac:dyDescent="0.6">
      <c r="A1210" s="82" t="str">
        <f t="shared" si="171"/>
        <v>2026Q2</v>
      </c>
      <c r="B1210" s="82">
        <f t="shared" si="169"/>
        <v>2</v>
      </c>
      <c r="C1210" s="82">
        <f t="shared" si="173"/>
        <v>2026</v>
      </c>
      <c r="D1210" s="82">
        <f t="shared" si="173"/>
        <v>4</v>
      </c>
      <c r="E1210" s="59"/>
      <c r="G1210" s="90" t="s">
        <v>138</v>
      </c>
      <c r="H1210" s="90" t="s">
        <v>22</v>
      </c>
      <c r="I1210" s="91">
        <f ca="1">INDEX($I$215:$I$282,MATCH($A1210,$C$215:$C$282,0))+'Fuel adder inputs and calcs'!Q1003</f>
        <v>10.3281057177755</v>
      </c>
      <c r="J1210" s="91"/>
      <c r="K1210" s="90" t="s">
        <v>23</v>
      </c>
      <c r="L1210" s="92">
        <v>1</v>
      </c>
      <c r="M1210" s="138">
        <f t="shared" si="170"/>
        <v>46113</v>
      </c>
      <c r="N1210" s="137"/>
      <c r="O1210" s="90"/>
      <c r="P1210" s="86" t="s">
        <v>113</v>
      </c>
      <c r="Q1210" s="86"/>
      <c r="R1210" s="93" t="str">
        <f t="shared" si="165"/>
        <v>2024 Validation</v>
      </c>
    </row>
    <row r="1211" spans="1:18" x14ac:dyDescent="0.6">
      <c r="A1211" s="82" t="str">
        <f t="shared" si="171"/>
        <v>2026Q2</v>
      </c>
      <c r="B1211" s="82">
        <f t="shared" si="169"/>
        <v>2</v>
      </c>
      <c r="C1211" s="82">
        <f t="shared" si="173"/>
        <v>2026</v>
      </c>
      <c r="D1211" s="82">
        <f t="shared" si="173"/>
        <v>5</v>
      </c>
      <c r="E1211" s="59"/>
      <c r="G1211" s="90" t="s">
        <v>138</v>
      </c>
      <c r="H1211" s="90" t="s">
        <v>22</v>
      </c>
      <c r="I1211" s="91">
        <f ca="1">INDEX($I$215:$I$282,MATCH($A1211,$C$215:$C$282,0))+'Fuel adder inputs and calcs'!Q1004</f>
        <v>9.3124194432656964</v>
      </c>
      <c r="J1211" s="91"/>
      <c r="K1211" s="90" t="s">
        <v>23</v>
      </c>
      <c r="L1211" s="92">
        <v>1</v>
      </c>
      <c r="M1211" s="138">
        <f t="shared" si="170"/>
        <v>46143</v>
      </c>
      <c r="N1211" s="137"/>
      <c r="O1211" s="90"/>
      <c r="P1211" s="86" t="s">
        <v>113</v>
      </c>
      <c r="Q1211" s="86"/>
      <c r="R1211" s="93" t="str">
        <f t="shared" si="165"/>
        <v>2024 Validation</v>
      </c>
    </row>
    <row r="1212" spans="1:18" x14ac:dyDescent="0.6">
      <c r="A1212" s="82" t="str">
        <f t="shared" si="171"/>
        <v>2026Q2</v>
      </c>
      <c r="B1212" s="82">
        <f t="shared" si="169"/>
        <v>2</v>
      </c>
      <c r="C1212" s="82">
        <f t="shared" si="173"/>
        <v>2026</v>
      </c>
      <c r="D1212" s="82">
        <f t="shared" si="173"/>
        <v>6</v>
      </c>
      <c r="E1212" s="59"/>
      <c r="G1212" s="90" t="s">
        <v>138</v>
      </c>
      <c r="H1212" s="90" t="s">
        <v>22</v>
      </c>
      <c r="I1212" s="91">
        <f ca="1">INDEX($I$215:$I$282,MATCH($A1212,$C$215:$C$282,0))+'Fuel adder inputs and calcs'!Q1005</f>
        <v>9.3124194432656964</v>
      </c>
      <c r="J1212" s="91"/>
      <c r="K1212" s="90" t="s">
        <v>23</v>
      </c>
      <c r="L1212" s="92">
        <v>1</v>
      </c>
      <c r="M1212" s="138">
        <f t="shared" si="170"/>
        <v>46174</v>
      </c>
      <c r="N1212" s="137"/>
      <c r="O1212" s="90"/>
      <c r="P1212" s="86" t="s">
        <v>113</v>
      </c>
      <c r="Q1212" s="86"/>
      <c r="R1212" s="93" t="str">
        <f t="shared" si="165"/>
        <v>2024 Validation</v>
      </c>
    </row>
    <row r="1213" spans="1:18" x14ac:dyDescent="0.6">
      <c r="A1213" s="82" t="str">
        <f t="shared" si="171"/>
        <v>2026Q3</v>
      </c>
      <c r="B1213" s="82">
        <f t="shared" si="169"/>
        <v>3</v>
      </c>
      <c r="C1213" s="82">
        <f t="shared" si="173"/>
        <v>2026</v>
      </c>
      <c r="D1213" s="82">
        <f t="shared" si="173"/>
        <v>7</v>
      </c>
      <c r="E1213" s="59"/>
      <c r="G1213" s="90" t="s">
        <v>138</v>
      </c>
      <c r="H1213" s="90" t="s">
        <v>22</v>
      </c>
      <c r="I1213" s="91">
        <f ca="1">INDEX($I$215:$I$282,MATCH($A1213,$C$215:$C$282,0))+'Fuel adder inputs and calcs'!Q1006</f>
        <v>9.0335463754244802</v>
      </c>
      <c r="J1213" s="91"/>
      <c r="K1213" s="90" t="s">
        <v>23</v>
      </c>
      <c r="L1213" s="92">
        <v>1</v>
      </c>
      <c r="M1213" s="138">
        <f t="shared" si="170"/>
        <v>46204</v>
      </c>
      <c r="N1213" s="137"/>
      <c r="O1213" s="90"/>
      <c r="P1213" s="86" t="s">
        <v>113</v>
      </c>
      <c r="Q1213" s="86"/>
      <c r="R1213" s="93" t="str">
        <f t="shared" si="165"/>
        <v>2024 Validation</v>
      </c>
    </row>
    <row r="1214" spans="1:18" x14ac:dyDescent="0.6">
      <c r="A1214" s="82" t="str">
        <f t="shared" si="171"/>
        <v>2026Q3</v>
      </c>
      <c r="B1214" s="82">
        <f t="shared" si="169"/>
        <v>3</v>
      </c>
      <c r="C1214" s="82">
        <f t="shared" si="173"/>
        <v>2026</v>
      </c>
      <c r="D1214" s="82">
        <f t="shared" si="173"/>
        <v>8</v>
      </c>
      <c r="E1214" s="59"/>
      <c r="G1214" s="90" t="s">
        <v>138</v>
      </c>
      <c r="H1214" s="90" t="s">
        <v>22</v>
      </c>
      <c r="I1214" s="91">
        <f ca="1">INDEX($I$215:$I$282,MATCH($A1214,$C$215:$C$282,0))+'Fuel adder inputs and calcs'!Q1007</f>
        <v>9.0335463754244802</v>
      </c>
      <c r="J1214" s="91"/>
      <c r="K1214" s="90" t="s">
        <v>23</v>
      </c>
      <c r="L1214" s="92">
        <v>1</v>
      </c>
      <c r="M1214" s="138">
        <f t="shared" si="170"/>
        <v>46235</v>
      </c>
      <c r="N1214" s="137"/>
      <c r="O1214" s="90"/>
      <c r="P1214" s="86" t="s">
        <v>113</v>
      </c>
      <c r="Q1214" s="86"/>
      <c r="R1214" s="93" t="str">
        <f t="shared" si="165"/>
        <v>2024 Validation</v>
      </c>
    </row>
    <row r="1215" spans="1:18" x14ac:dyDescent="0.6">
      <c r="A1215" s="82" t="str">
        <f t="shared" si="171"/>
        <v>2026Q3</v>
      </c>
      <c r="B1215" s="82">
        <f t="shared" si="169"/>
        <v>3</v>
      </c>
      <c r="C1215" s="82">
        <f t="shared" si="173"/>
        <v>2026</v>
      </c>
      <c r="D1215" s="82">
        <f t="shared" si="173"/>
        <v>9</v>
      </c>
      <c r="E1215" s="59"/>
      <c r="G1215" s="90" t="s">
        <v>138</v>
      </c>
      <c r="H1215" s="90" t="s">
        <v>22</v>
      </c>
      <c r="I1215" s="91">
        <f ca="1">INDEX($I$215:$I$282,MATCH($A1215,$C$215:$C$282,0))+'Fuel adder inputs and calcs'!Q1008</f>
        <v>9.0335463754244802</v>
      </c>
      <c r="J1215" s="91"/>
      <c r="K1215" s="90" t="s">
        <v>23</v>
      </c>
      <c r="L1215" s="92">
        <v>1</v>
      </c>
      <c r="M1215" s="138">
        <f t="shared" si="170"/>
        <v>46266</v>
      </c>
      <c r="N1215" s="137"/>
      <c r="O1215" s="90"/>
      <c r="P1215" s="86" t="s">
        <v>113</v>
      </c>
      <c r="Q1215" s="86"/>
      <c r="R1215" s="93" t="str">
        <f t="shared" si="165"/>
        <v>2024 Validation</v>
      </c>
    </row>
    <row r="1216" spans="1:18" x14ac:dyDescent="0.6">
      <c r="A1216" s="82" t="str">
        <f t="shared" si="171"/>
        <v>2026Q4</v>
      </c>
      <c r="B1216" s="82">
        <f t="shared" si="169"/>
        <v>4</v>
      </c>
      <c r="C1216" s="82">
        <f t="shared" si="173"/>
        <v>2026</v>
      </c>
      <c r="D1216" s="82">
        <f t="shared" si="173"/>
        <v>10</v>
      </c>
      <c r="E1216" s="59"/>
      <c r="G1216" s="90" t="s">
        <v>138</v>
      </c>
      <c r="H1216" s="90" t="s">
        <v>22</v>
      </c>
      <c r="I1216" s="91">
        <f ca="1">INDEX($I$215:$I$282,MATCH($A1216,$C$215:$C$282,0))+'Fuel adder inputs and calcs'!Q1009</f>
        <v>11.113217927790355</v>
      </c>
      <c r="J1216" s="91"/>
      <c r="K1216" s="90" t="s">
        <v>23</v>
      </c>
      <c r="L1216" s="92">
        <v>1</v>
      </c>
      <c r="M1216" s="138">
        <f t="shared" si="170"/>
        <v>46296</v>
      </c>
      <c r="N1216" s="137"/>
      <c r="O1216" s="90"/>
      <c r="P1216" s="86" t="s">
        <v>113</v>
      </c>
      <c r="Q1216" s="86"/>
      <c r="R1216" s="93" t="str">
        <f t="shared" si="165"/>
        <v>2024 Validation</v>
      </c>
    </row>
    <row r="1217" spans="1:18" x14ac:dyDescent="0.6">
      <c r="A1217" s="82" t="str">
        <f t="shared" si="171"/>
        <v>2026Q4</v>
      </c>
      <c r="B1217" s="82">
        <f t="shared" si="169"/>
        <v>4</v>
      </c>
      <c r="C1217" s="82">
        <f t="shared" si="173"/>
        <v>2026</v>
      </c>
      <c r="D1217" s="82">
        <f t="shared" si="173"/>
        <v>11</v>
      </c>
      <c r="E1217" s="59"/>
      <c r="G1217" s="90" t="s">
        <v>138</v>
      </c>
      <c r="H1217" s="90" t="s">
        <v>22</v>
      </c>
      <c r="I1217" s="91">
        <f ca="1">INDEX($I$215:$I$282,MATCH($A1217,$C$215:$C$282,0))+'Fuel adder inputs and calcs'!Q1010</f>
        <v>11.113217927790355</v>
      </c>
      <c r="J1217" s="91"/>
      <c r="K1217" s="90" t="s">
        <v>23</v>
      </c>
      <c r="L1217" s="92">
        <v>1</v>
      </c>
      <c r="M1217" s="138">
        <f t="shared" si="170"/>
        <v>46327</v>
      </c>
      <c r="N1217" s="137"/>
      <c r="O1217" s="90"/>
      <c r="P1217" s="86" t="s">
        <v>113</v>
      </c>
      <c r="Q1217" s="86"/>
      <c r="R1217" s="93" t="str">
        <f t="shared" si="165"/>
        <v>2024 Validation</v>
      </c>
    </row>
    <row r="1218" spans="1:18" x14ac:dyDescent="0.6">
      <c r="A1218" s="82" t="str">
        <f t="shared" si="171"/>
        <v>2026Q4</v>
      </c>
      <c r="B1218" s="82">
        <f t="shared" si="169"/>
        <v>4</v>
      </c>
      <c r="C1218" s="82">
        <f t="shared" ref="C1218:D1237" si="174">C1014</f>
        <v>2026</v>
      </c>
      <c r="D1218" s="82">
        <f t="shared" si="174"/>
        <v>12</v>
      </c>
      <c r="E1218" s="59"/>
      <c r="G1218" s="90" t="s">
        <v>138</v>
      </c>
      <c r="H1218" s="90" t="s">
        <v>22</v>
      </c>
      <c r="I1218" s="91">
        <f ca="1">INDEX($I$215:$I$282,MATCH($A1218,$C$215:$C$282,0))+'Fuel adder inputs and calcs'!Q1011</f>
        <v>12.030963025829571</v>
      </c>
      <c r="J1218" s="91"/>
      <c r="K1218" s="90" t="s">
        <v>23</v>
      </c>
      <c r="L1218" s="92">
        <v>1</v>
      </c>
      <c r="M1218" s="138">
        <f t="shared" si="170"/>
        <v>46357</v>
      </c>
      <c r="N1218" s="137"/>
      <c r="O1218" s="90"/>
      <c r="P1218" s="86" t="s">
        <v>113</v>
      </c>
      <c r="Q1218" s="86"/>
      <c r="R1218" s="93" t="str">
        <f t="shared" si="165"/>
        <v>2024 Validation</v>
      </c>
    </row>
    <row r="1219" spans="1:18" x14ac:dyDescent="0.6">
      <c r="A1219" s="82" t="str">
        <f t="shared" si="171"/>
        <v>2027Q1</v>
      </c>
      <c r="B1219" s="82">
        <f t="shared" si="169"/>
        <v>1</v>
      </c>
      <c r="C1219" s="82">
        <f t="shared" si="174"/>
        <v>2027</v>
      </c>
      <c r="D1219" s="82">
        <f t="shared" si="174"/>
        <v>1</v>
      </c>
      <c r="E1219" s="59"/>
      <c r="G1219" s="90" t="s">
        <v>138</v>
      </c>
      <c r="H1219" s="90" t="s">
        <v>22</v>
      </c>
      <c r="I1219" s="91">
        <f ca="1">INDEX($I$215:$I$282,MATCH($A1219,$C$215:$C$282,0))+'Fuel adder inputs and calcs'!Q1012</f>
        <v>18.434513020099306</v>
      </c>
      <c r="J1219" s="91"/>
      <c r="K1219" s="90" t="s">
        <v>23</v>
      </c>
      <c r="L1219" s="92">
        <v>1</v>
      </c>
      <c r="M1219" s="138">
        <f t="shared" si="170"/>
        <v>46388</v>
      </c>
      <c r="N1219" s="137"/>
      <c r="O1219" s="90"/>
      <c r="P1219" s="86" t="s">
        <v>113</v>
      </c>
      <c r="Q1219" s="86"/>
      <c r="R1219" s="93" t="str">
        <f t="shared" si="165"/>
        <v>2024 Validation</v>
      </c>
    </row>
    <row r="1220" spans="1:18" x14ac:dyDescent="0.6">
      <c r="A1220" s="82" t="str">
        <f t="shared" si="171"/>
        <v>2027Q1</v>
      </c>
      <c r="B1220" s="82">
        <f t="shared" si="169"/>
        <v>1</v>
      </c>
      <c r="C1220" s="82">
        <f t="shared" si="174"/>
        <v>2027</v>
      </c>
      <c r="D1220" s="82">
        <f t="shared" si="174"/>
        <v>2</v>
      </c>
      <c r="E1220" s="59"/>
      <c r="G1220" s="90" t="s">
        <v>138</v>
      </c>
      <c r="H1220" s="90" t="s">
        <v>22</v>
      </c>
      <c r="I1220" s="91">
        <f ca="1">INDEX($I$215:$I$282,MATCH($A1220,$C$215:$C$282,0))+'Fuel adder inputs and calcs'!Q1013</f>
        <v>18.964120863236559</v>
      </c>
      <c r="J1220" s="91"/>
      <c r="K1220" s="90" t="s">
        <v>23</v>
      </c>
      <c r="L1220" s="92">
        <v>1</v>
      </c>
      <c r="M1220" s="138">
        <f t="shared" si="170"/>
        <v>46419</v>
      </c>
      <c r="N1220" s="137"/>
      <c r="O1220" s="90"/>
      <c r="P1220" s="86" t="s">
        <v>113</v>
      </c>
      <c r="Q1220" s="86"/>
      <c r="R1220" s="93" t="str">
        <f t="shared" si="165"/>
        <v>2024 Validation</v>
      </c>
    </row>
    <row r="1221" spans="1:18" x14ac:dyDescent="0.6">
      <c r="A1221" s="82" t="str">
        <f t="shared" si="171"/>
        <v>2027Q1</v>
      </c>
      <c r="B1221" s="82">
        <f t="shared" si="169"/>
        <v>1</v>
      </c>
      <c r="C1221" s="82">
        <f t="shared" si="174"/>
        <v>2027</v>
      </c>
      <c r="D1221" s="82">
        <f t="shared" si="174"/>
        <v>3</v>
      </c>
      <c r="E1221" s="59"/>
      <c r="G1221" s="90" t="s">
        <v>138</v>
      </c>
      <c r="H1221" s="90" t="s">
        <v>22</v>
      </c>
      <c r="I1221" s="91">
        <f ca="1">INDEX($I$215:$I$282,MATCH($A1221,$C$215:$C$282,0))+'Fuel adder inputs and calcs'!Q1014</f>
        <v>17.919414980883619</v>
      </c>
      <c r="J1221" s="91"/>
      <c r="K1221" s="90" t="s">
        <v>23</v>
      </c>
      <c r="L1221" s="92">
        <v>1</v>
      </c>
      <c r="M1221" s="138">
        <f t="shared" si="170"/>
        <v>46447</v>
      </c>
      <c r="N1221" s="137"/>
      <c r="O1221" s="90"/>
      <c r="P1221" s="86" t="s">
        <v>113</v>
      </c>
      <c r="Q1221" s="86"/>
      <c r="R1221" s="93" t="str">
        <f t="shared" si="165"/>
        <v>2024 Validation</v>
      </c>
    </row>
    <row r="1222" spans="1:18" x14ac:dyDescent="0.6">
      <c r="A1222" s="82" t="str">
        <f t="shared" si="171"/>
        <v>2027Q2</v>
      </c>
      <c r="B1222" s="82">
        <f t="shared" si="169"/>
        <v>2</v>
      </c>
      <c r="C1222" s="82">
        <f t="shared" si="174"/>
        <v>2027</v>
      </c>
      <c r="D1222" s="82">
        <f t="shared" si="174"/>
        <v>4</v>
      </c>
      <c r="E1222" s="59"/>
      <c r="G1222" s="90" t="s">
        <v>138</v>
      </c>
      <c r="H1222" s="90" t="s">
        <v>22</v>
      </c>
      <c r="I1222" s="91">
        <f ca="1">INDEX($I$215:$I$282,MATCH($A1222,$C$215:$C$282,0))+'Fuel adder inputs and calcs'!Q1015</f>
        <v>10.397027286402951</v>
      </c>
      <c r="J1222" s="91"/>
      <c r="K1222" s="90" t="s">
        <v>23</v>
      </c>
      <c r="L1222" s="92">
        <v>1</v>
      </c>
      <c r="M1222" s="138">
        <f t="shared" si="170"/>
        <v>46478</v>
      </c>
      <c r="N1222" s="137"/>
      <c r="O1222" s="90"/>
      <c r="P1222" s="86" t="s">
        <v>113</v>
      </c>
      <c r="Q1222" s="86"/>
      <c r="R1222" s="93" t="str">
        <f t="shared" si="165"/>
        <v>2024 Validation</v>
      </c>
    </row>
    <row r="1223" spans="1:18" x14ac:dyDescent="0.6">
      <c r="A1223" s="82" t="str">
        <f t="shared" si="171"/>
        <v>2027Q2</v>
      </c>
      <c r="B1223" s="82">
        <f t="shared" si="169"/>
        <v>2</v>
      </c>
      <c r="C1223" s="82">
        <f t="shared" si="174"/>
        <v>2027</v>
      </c>
      <c r="D1223" s="82">
        <f t="shared" si="174"/>
        <v>5</v>
      </c>
      <c r="E1223" s="59"/>
      <c r="G1223" s="90" t="s">
        <v>138</v>
      </c>
      <c r="H1223" s="90" t="s">
        <v>22</v>
      </c>
      <c r="I1223" s="91">
        <f ca="1">INDEX($I$215:$I$282,MATCH($A1223,$C$215:$C$282,0))+'Fuel adder inputs and calcs'!Q1016</f>
        <v>9.316046894246087</v>
      </c>
      <c r="J1223" s="91"/>
      <c r="K1223" s="90" t="s">
        <v>23</v>
      </c>
      <c r="L1223" s="92">
        <v>1</v>
      </c>
      <c r="M1223" s="138">
        <f t="shared" si="170"/>
        <v>46508</v>
      </c>
      <c r="N1223" s="137"/>
      <c r="O1223" s="90"/>
      <c r="P1223" s="86" t="s">
        <v>113</v>
      </c>
      <c r="Q1223" s="86"/>
      <c r="R1223" s="93" t="str">
        <f t="shared" si="165"/>
        <v>2024 Validation</v>
      </c>
    </row>
    <row r="1224" spans="1:18" x14ac:dyDescent="0.6">
      <c r="A1224" s="82" t="str">
        <f t="shared" si="171"/>
        <v>2027Q2</v>
      </c>
      <c r="B1224" s="82">
        <f t="shared" si="169"/>
        <v>2</v>
      </c>
      <c r="C1224" s="82">
        <f t="shared" si="174"/>
        <v>2027</v>
      </c>
      <c r="D1224" s="82">
        <f t="shared" si="174"/>
        <v>6</v>
      </c>
      <c r="E1224" s="59"/>
      <c r="G1224" s="90" t="s">
        <v>138</v>
      </c>
      <c r="H1224" s="90" t="s">
        <v>22</v>
      </c>
      <c r="I1224" s="91">
        <f ca="1">INDEX($I$215:$I$282,MATCH($A1224,$C$215:$C$282,0))+'Fuel adder inputs and calcs'!Q1017</f>
        <v>9.316046894246087</v>
      </c>
      <c r="J1224" s="91"/>
      <c r="K1224" s="90" t="s">
        <v>23</v>
      </c>
      <c r="L1224" s="92">
        <v>1</v>
      </c>
      <c r="M1224" s="138">
        <f t="shared" si="170"/>
        <v>46539</v>
      </c>
      <c r="N1224" s="137"/>
      <c r="O1224" s="90"/>
      <c r="P1224" s="86" t="s">
        <v>113</v>
      </c>
      <c r="Q1224" s="86"/>
      <c r="R1224" s="93" t="str">
        <f t="shared" si="165"/>
        <v>2024 Validation</v>
      </c>
    </row>
    <row r="1225" spans="1:18" x14ac:dyDescent="0.6">
      <c r="A1225" s="82" t="str">
        <f t="shared" si="171"/>
        <v>2027Q3</v>
      </c>
      <c r="B1225" s="82">
        <f t="shared" si="169"/>
        <v>3</v>
      </c>
      <c r="C1225" s="82">
        <f t="shared" si="174"/>
        <v>2027</v>
      </c>
      <c r="D1225" s="82">
        <f t="shared" si="174"/>
        <v>7</v>
      </c>
      <c r="E1225" s="59"/>
      <c r="G1225" s="90" t="s">
        <v>138</v>
      </c>
      <c r="H1225" s="90" t="s">
        <v>22</v>
      </c>
      <c r="I1225" s="91">
        <f ca="1">INDEX($I$215:$I$282,MATCH($A1225,$C$215:$C$282,0))+'Fuel adder inputs and calcs'!Q1018</f>
        <v>9.0371738264048709</v>
      </c>
      <c r="J1225" s="91"/>
      <c r="K1225" s="90" t="s">
        <v>23</v>
      </c>
      <c r="L1225" s="92">
        <v>1</v>
      </c>
      <c r="M1225" s="138">
        <f t="shared" si="170"/>
        <v>46569</v>
      </c>
      <c r="N1225" s="137"/>
      <c r="O1225" s="90"/>
      <c r="P1225" s="86" t="s">
        <v>113</v>
      </c>
      <c r="Q1225" s="86"/>
      <c r="R1225" s="93" t="str">
        <f t="shared" si="165"/>
        <v>2024 Validation</v>
      </c>
    </row>
    <row r="1226" spans="1:18" x14ac:dyDescent="0.6">
      <c r="A1226" s="82" t="str">
        <f t="shared" si="171"/>
        <v>2027Q3</v>
      </c>
      <c r="B1226" s="82">
        <f t="shared" si="169"/>
        <v>3</v>
      </c>
      <c r="C1226" s="82">
        <f t="shared" si="174"/>
        <v>2027</v>
      </c>
      <c r="D1226" s="82">
        <f t="shared" si="174"/>
        <v>8</v>
      </c>
      <c r="E1226" s="59"/>
      <c r="G1226" s="90" t="s">
        <v>138</v>
      </c>
      <c r="H1226" s="90" t="s">
        <v>22</v>
      </c>
      <c r="I1226" s="91">
        <f ca="1">INDEX($I$215:$I$282,MATCH($A1226,$C$215:$C$282,0))+'Fuel adder inputs and calcs'!Q1019</f>
        <v>9.0371738264048709</v>
      </c>
      <c r="J1226" s="91"/>
      <c r="K1226" s="90" t="s">
        <v>23</v>
      </c>
      <c r="L1226" s="92">
        <v>1</v>
      </c>
      <c r="M1226" s="138">
        <f t="shared" si="170"/>
        <v>46600</v>
      </c>
      <c r="N1226" s="137"/>
      <c r="O1226" s="90"/>
      <c r="P1226" s="86" t="s">
        <v>113</v>
      </c>
      <c r="Q1226" s="86"/>
      <c r="R1226" s="93" t="str">
        <f t="shared" si="165"/>
        <v>2024 Validation</v>
      </c>
    </row>
    <row r="1227" spans="1:18" x14ac:dyDescent="0.6">
      <c r="A1227" s="82" t="str">
        <f t="shared" si="171"/>
        <v>2027Q3</v>
      </c>
      <c r="B1227" s="82">
        <f t="shared" si="169"/>
        <v>3</v>
      </c>
      <c r="C1227" s="82">
        <f t="shared" si="174"/>
        <v>2027</v>
      </c>
      <c r="D1227" s="82">
        <f t="shared" si="174"/>
        <v>9</v>
      </c>
      <c r="E1227" s="59"/>
      <c r="G1227" s="90" t="s">
        <v>138</v>
      </c>
      <c r="H1227" s="90" t="s">
        <v>22</v>
      </c>
      <c r="I1227" s="91">
        <f ca="1">INDEX($I$215:$I$282,MATCH($A1227,$C$215:$C$282,0))+'Fuel adder inputs and calcs'!Q1020</f>
        <v>9.0371738264048709</v>
      </c>
      <c r="J1227" s="91"/>
      <c r="K1227" s="90" t="s">
        <v>23</v>
      </c>
      <c r="L1227" s="92">
        <v>1</v>
      </c>
      <c r="M1227" s="138">
        <f t="shared" si="170"/>
        <v>46631</v>
      </c>
      <c r="N1227" s="137"/>
      <c r="O1227" s="90"/>
      <c r="P1227" s="86" t="s">
        <v>113</v>
      </c>
      <c r="Q1227" s="86"/>
      <c r="R1227" s="93" t="str">
        <f t="shared" si="165"/>
        <v>2024 Validation</v>
      </c>
    </row>
    <row r="1228" spans="1:18" x14ac:dyDescent="0.6">
      <c r="A1228" s="82" t="str">
        <f t="shared" si="171"/>
        <v>2027Q4</v>
      </c>
      <c r="B1228" s="82">
        <f t="shared" ref="B1228:B1253" si="175">IF(D1228&lt;=3,1,IF(D1228&lt;=6,2,IF(D1228&lt;=9,3,4)))</f>
        <v>4</v>
      </c>
      <c r="C1228" s="82">
        <f t="shared" si="174"/>
        <v>2027</v>
      </c>
      <c r="D1228" s="82">
        <f t="shared" si="174"/>
        <v>10</v>
      </c>
      <c r="E1228" s="59"/>
      <c r="G1228" s="90" t="s">
        <v>138</v>
      </c>
      <c r="H1228" s="90" t="s">
        <v>22</v>
      </c>
      <c r="I1228" s="91">
        <f ca="1">INDEX($I$215:$I$282,MATCH($A1228,$C$215:$C$282,0))+'Fuel adder inputs and calcs'!Q1021</f>
        <v>11.153119888574668</v>
      </c>
      <c r="J1228" s="91"/>
      <c r="K1228" s="90" t="s">
        <v>23</v>
      </c>
      <c r="L1228" s="92">
        <v>1</v>
      </c>
      <c r="M1228" s="138">
        <f t="shared" ref="M1228:M1253" si="176">DATE(C1228,D1228,1)</f>
        <v>46661</v>
      </c>
      <c r="N1228" s="137"/>
      <c r="O1228" s="90"/>
      <c r="P1228" s="86" t="s">
        <v>113</v>
      </c>
      <c r="Q1228" s="86"/>
      <c r="R1228" s="93" t="str">
        <f t="shared" si="165"/>
        <v>2024 Validation</v>
      </c>
    </row>
    <row r="1229" spans="1:18" x14ac:dyDescent="0.6">
      <c r="A1229" s="82" t="str">
        <f t="shared" si="171"/>
        <v>2027Q4</v>
      </c>
      <c r="B1229" s="82">
        <f t="shared" si="175"/>
        <v>4</v>
      </c>
      <c r="C1229" s="82">
        <f t="shared" si="174"/>
        <v>2027</v>
      </c>
      <c r="D1229" s="82">
        <f t="shared" si="174"/>
        <v>11</v>
      </c>
      <c r="E1229" s="59"/>
      <c r="G1229" s="90" t="s">
        <v>138</v>
      </c>
      <c r="H1229" s="90" t="s">
        <v>22</v>
      </c>
      <c r="I1229" s="91">
        <f ca="1">INDEX($I$215:$I$282,MATCH($A1229,$C$215:$C$282,0))+'Fuel adder inputs and calcs'!Q1022</f>
        <v>11.153119888574668</v>
      </c>
      <c r="J1229" s="91"/>
      <c r="K1229" s="90" t="s">
        <v>23</v>
      </c>
      <c r="L1229" s="92">
        <v>1</v>
      </c>
      <c r="M1229" s="138">
        <f t="shared" si="176"/>
        <v>46692</v>
      </c>
      <c r="N1229" s="137"/>
      <c r="O1229" s="90"/>
      <c r="P1229" s="86" t="s">
        <v>113</v>
      </c>
      <c r="Q1229" s="86"/>
      <c r="R1229" s="93" t="str">
        <f t="shared" si="165"/>
        <v>2024 Validation</v>
      </c>
    </row>
    <row r="1230" spans="1:18" x14ac:dyDescent="0.6">
      <c r="A1230" s="82" t="str">
        <f t="shared" si="171"/>
        <v>2027Q4</v>
      </c>
      <c r="B1230" s="82">
        <f t="shared" si="175"/>
        <v>4</v>
      </c>
      <c r="C1230" s="82">
        <f t="shared" si="174"/>
        <v>2027</v>
      </c>
      <c r="D1230" s="82">
        <f t="shared" si="174"/>
        <v>12</v>
      </c>
      <c r="E1230" s="59"/>
      <c r="G1230" s="90" t="s">
        <v>138</v>
      </c>
      <c r="H1230" s="90" t="s">
        <v>22</v>
      </c>
      <c r="I1230" s="91">
        <f ca="1">INDEX($I$215:$I$282,MATCH($A1230,$C$215:$C$282,0))+'Fuel adder inputs and calcs'!Q1023</f>
        <v>12.099884594457022</v>
      </c>
      <c r="J1230" s="91"/>
      <c r="K1230" s="90" t="s">
        <v>23</v>
      </c>
      <c r="L1230" s="92">
        <v>1</v>
      </c>
      <c r="M1230" s="138">
        <f t="shared" si="176"/>
        <v>46722</v>
      </c>
      <c r="N1230" s="137"/>
      <c r="O1230" s="90"/>
      <c r="P1230" s="86" t="s">
        <v>113</v>
      </c>
      <c r="Q1230" s="86"/>
      <c r="R1230" s="93" t="str">
        <f t="shared" si="165"/>
        <v>2024 Validation</v>
      </c>
    </row>
    <row r="1231" spans="1:18" x14ac:dyDescent="0.6">
      <c r="A1231" s="82" t="str">
        <f t="shared" ref="A1231:A1253" si="177">C1231&amp;"Q"&amp;B1231</f>
        <v>2028Q1</v>
      </c>
      <c r="B1231" s="82">
        <f t="shared" si="175"/>
        <v>1</v>
      </c>
      <c r="C1231" s="82">
        <f t="shared" si="174"/>
        <v>2028</v>
      </c>
      <c r="D1231" s="82">
        <f t="shared" si="174"/>
        <v>1</v>
      </c>
      <c r="E1231" s="59"/>
      <c r="G1231" s="90" t="s">
        <v>138</v>
      </c>
      <c r="H1231" s="90" t="s">
        <v>22</v>
      </c>
      <c r="I1231" s="91">
        <f ca="1">INDEX($I$215:$I$282,MATCH($A1231,$C$215:$C$282,0))+'Fuel adder inputs and calcs'!Q1024</f>
        <v>18.557846353432637</v>
      </c>
      <c r="J1231" s="91"/>
      <c r="K1231" s="90" t="s">
        <v>23</v>
      </c>
      <c r="L1231" s="92">
        <v>1</v>
      </c>
      <c r="M1231" s="138">
        <f t="shared" si="176"/>
        <v>46753</v>
      </c>
      <c r="N1231" s="137"/>
      <c r="O1231" s="90"/>
      <c r="P1231" s="86" t="s">
        <v>113</v>
      </c>
      <c r="Q1231" s="86"/>
      <c r="R1231" s="93" t="str">
        <f t="shared" si="165"/>
        <v>2024 Validation</v>
      </c>
    </row>
    <row r="1232" spans="1:18" x14ac:dyDescent="0.6">
      <c r="A1232" s="82" t="str">
        <f t="shared" si="177"/>
        <v>2028Q1</v>
      </c>
      <c r="B1232" s="82">
        <f t="shared" si="175"/>
        <v>1</v>
      </c>
      <c r="C1232" s="82">
        <f t="shared" si="174"/>
        <v>2028</v>
      </c>
      <c r="D1232" s="82">
        <f t="shared" si="174"/>
        <v>2</v>
      </c>
      <c r="E1232" s="59"/>
      <c r="G1232" s="90" t="s">
        <v>138</v>
      </c>
      <c r="H1232" s="90" t="s">
        <v>22</v>
      </c>
      <c r="I1232" s="91">
        <f ca="1">INDEX($I$215:$I$282,MATCH($A1232,$C$215:$C$282,0))+'Fuel adder inputs and calcs'!Q1025</f>
        <v>19.105591451471856</v>
      </c>
      <c r="J1232" s="91"/>
      <c r="K1232" s="90" t="s">
        <v>23</v>
      </c>
      <c r="L1232" s="92">
        <v>1</v>
      </c>
      <c r="M1232" s="138">
        <f t="shared" si="176"/>
        <v>46784</v>
      </c>
      <c r="N1232" s="137"/>
      <c r="O1232" s="90"/>
      <c r="P1232" s="86" t="s">
        <v>113</v>
      </c>
      <c r="Q1232" s="86"/>
      <c r="R1232" s="93" t="str">
        <f t="shared" si="165"/>
        <v>2024 Validation</v>
      </c>
    </row>
    <row r="1233" spans="1:18" x14ac:dyDescent="0.6">
      <c r="A1233" s="82" t="str">
        <f t="shared" si="177"/>
        <v>2028Q1</v>
      </c>
      <c r="B1233" s="82">
        <f t="shared" si="175"/>
        <v>1</v>
      </c>
      <c r="C1233" s="82">
        <f t="shared" si="174"/>
        <v>2028</v>
      </c>
      <c r="D1233" s="82">
        <f t="shared" si="174"/>
        <v>3</v>
      </c>
      <c r="E1233" s="59"/>
      <c r="G1233" s="90" t="s">
        <v>138</v>
      </c>
      <c r="H1233" s="90" t="s">
        <v>22</v>
      </c>
      <c r="I1233" s="91">
        <f ca="1">INDEX($I$215:$I$282,MATCH($A1233,$C$215:$C$282,0))+'Fuel adder inputs and calcs'!Q1026</f>
        <v>18.028238510295385</v>
      </c>
      <c r="J1233" s="91"/>
      <c r="K1233" s="90" t="s">
        <v>23</v>
      </c>
      <c r="L1233" s="92">
        <v>1</v>
      </c>
      <c r="M1233" s="138">
        <f t="shared" si="176"/>
        <v>46813</v>
      </c>
      <c r="N1233" s="137"/>
      <c r="O1233" s="90"/>
      <c r="P1233" s="86" t="s">
        <v>113</v>
      </c>
      <c r="Q1233" s="86"/>
      <c r="R1233" s="93" t="str">
        <f t="shared" si="165"/>
        <v>2024 Validation</v>
      </c>
    </row>
    <row r="1234" spans="1:18" x14ac:dyDescent="0.6">
      <c r="A1234" s="82" t="str">
        <f t="shared" si="177"/>
        <v>2028Q2</v>
      </c>
      <c r="B1234" s="82">
        <f t="shared" si="175"/>
        <v>2</v>
      </c>
      <c r="C1234" s="82">
        <f t="shared" si="174"/>
        <v>2028</v>
      </c>
      <c r="D1234" s="82">
        <f t="shared" si="174"/>
        <v>4</v>
      </c>
      <c r="E1234" s="59"/>
      <c r="G1234" s="90" t="s">
        <v>138</v>
      </c>
      <c r="H1234" s="90" t="s">
        <v>22</v>
      </c>
      <c r="I1234" s="91">
        <f ca="1">INDEX($I$215:$I$282,MATCH($A1234,$C$215:$C$282,0))+'Fuel adder inputs and calcs'!Q1027</f>
        <v>10.436929247187264</v>
      </c>
      <c r="J1234" s="91"/>
      <c r="K1234" s="90" t="s">
        <v>23</v>
      </c>
      <c r="L1234" s="92">
        <v>1</v>
      </c>
      <c r="M1234" s="138">
        <f t="shared" si="176"/>
        <v>46844</v>
      </c>
      <c r="N1234" s="137"/>
      <c r="O1234" s="90"/>
      <c r="P1234" s="86" t="s">
        <v>113</v>
      </c>
      <c r="Q1234" s="86"/>
      <c r="R1234" s="93" t="str">
        <f t="shared" si="165"/>
        <v>2024 Validation</v>
      </c>
    </row>
    <row r="1235" spans="1:18" x14ac:dyDescent="0.6">
      <c r="A1235" s="82" t="str">
        <f t="shared" si="177"/>
        <v>2028Q2</v>
      </c>
      <c r="B1235" s="82">
        <f t="shared" si="175"/>
        <v>2</v>
      </c>
      <c r="C1235" s="82">
        <f t="shared" si="174"/>
        <v>2028</v>
      </c>
      <c r="D1235" s="82">
        <f t="shared" si="174"/>
        <v>5</v>
      </c>
      <c r="E1235" s="59"/>
      <c r="G1235" s="90" t="s">
        <v>138</v>
      </c>
      <c r="H1235" s="90" t="s">
        <v>22</v>
      </c>
      <c r="I1235" s="91">
        <f ca="1">INDEX($I$215:$I$282,MATCH($A1235,$C$215:$C$282,0))+'Fuel adder inputs and calcs'!Q1028</f>
        <v>9.3196743452264794</v>
      </c>
      <c r="J1235" s="91"/>
      <c r="K1235" s="90" t="s">
        <v>23</v>
      </c>
      <c r="L1235" s="92">
        <v>1</v>
      </c>
      <c r="M1235" s="138">
        <f t="shared" si="176"/>
        <v>46874</v>
      </c>
      <c r="N1235" s="137"/>
      <c r="O1235" s="90"/>
      <c r="P1235" s="86" t="s">
        <v>113</v>
      </c>
      <c r="Q1235" s="86"/>
      <c r="R1235" s="93" t="str">
        <f t="shared" si="165"/>
        <v>2024 Validation</v>
      </c>
    </row>
    <row r="1236" spans="1:18" x14ac:dyDescent="0.6">
      <c r="A1236" s="82" t="str">
        <f t="shared" si="177"/>
        <v>2028Q2</v>
      </c>
      <c r="B1236" s="82">
        <f t="shared" si="175"/>
        <v>2</v>
      </c>
      <c r="C1236" s="82">
        <f t="shared" si="174"/>
        <v>2028</v>
      </c>
      <c r="D1236" s="82">
        <f t="shared" si="174"/>
        <v>6</v>
      </c>
      <c r="E1236" s="59"/>
      <c r="G1236" s="90" t="s">
        <v>138</v>
      </c>
      <c r="H1236" s="90" t="s">
        <v>22</v>
      </c>
      <c r="I1236" s="91">
        <f ca="1">INDEX($I$215:$I$282,MATCH($A1236,$C$215:$C$282,0))+'Fuel adder inputs and calcs'!Q1029</f>
        <v>9.3196743452264794</v>
      </c>
      <c r="J1236" s="91"/>
      <c r="K1236" s="90" t="s">
        <v>23</v>
      </c>
      <c r="L1236" s="92">
        <v>1</v>
      </c>
      <c r="M1236" s="138">
        <f t="shared" si="176"/>
        <v>46905</v>
      </c>
      <c r="N1236" s="137"/>
      <c r="O1236" s="90"/>
      <c r="P1236" s="86" t="s">
        <v>113</v>
      </c>
      <c r="Q1236" s="86"/>
      <c r="R1236" s="93" t="str">
        <f t="shared" si="165"/>
        <v>2024 Validation</v>
      </c>
    </row>
    <row r="1237" spans="1:18" x14ac:dyDescent="0.6">
      <c r="A1237" s="82" t="str">
        <f t="shared" si="177"/>
        <v>2028Q3</v>
      </c>
      <c r="B1237" s="82">
        <f t="shared" si="175"/>
        <v>3</v>
      </c>
      <c r="C1237" s="82">
        <f t="shared" si="174"/>
        <v>2028</v>
      </c>
      <c r="D1237" s="82">
        <f t="shared" si="174"/>
        <v>7</v>
      </c>
      <c r="E1237" s="59"/>
      <c r="G1237" s="90" t="s">
        <v>138</v>
      </c>
      <c r="H1237" s="90" t="s">
        <v>22</v>
      </c>
      <c r="I1237" s="91">
        <f ca="1">INDEX($I$215:$I$282,MATCH($A1237,$C$215:$C$282,0))+'Fuel adder inputs and calcs'!Q1030</f>
        <v>9.0408012773852633</v>
      </c>
      <c r="J1237" s="91"/>
      <c r="K1237" s="90" t="s">
        <v>23</v>
      </c>
      <c r="L1237" s="92">
        <v>1</v>
      </c>
      <c r="M1237" s="138">
        <f t="shared" si="176"/>
        <v>46935</v>
      </c>
      <c r="N1237" s="137"/>
      <c r="O1237" s="90"/>
      <c r="P1237" s="86" t="s">
        <v>113</v>
      </c>
      <c r="Q1237" s="86"/>
      <c r="R1237" s="93" t="str">
        <f t="shared" si="165"/>
        <v>2024 Validation</v>
      </c>
    </row>
    <row r="1238" spans="1:18" x14ac:dyDescent="0.6">
      <c r="A1238" s="82" t="str">
        <f t="shared" si="177"/>
        <v>2028Q3</v>
      </c>
      <c r="B1238" s="82">
        <f t="shared" si="175"/>
        <v>3</v>
      </c>
      <c r="C1238" s="82">
        <f t="shared" ref="C1238:D1253" si="178">C1034</f>
        <v>2028</v>
      </c>
      <c r="D1238" s="82">
        <f t="shared" si="178"/>
        <v>8</v>
      </c>
      <c r="E1238" s="59"/>
      <c r="G1238" s="90" t="s">
        <v>138</v>
      </c>
      <c r="H1238" s="90" t="s">
        <v>22</v>
      </c>
      <c r="I1238" s="91">
        <f ca="1">INDEX($I$215:$I$282,MATCH($A1238,$C$215:$C$282,0))+'Fuel adder inputs and calcs'!Q1031</f>
        <v>9.0408012773852633</v>
      </c>
      <c r="J1238" s="91"/>
      <c r="K1238" s="90" t="s">
        <v>23</v>
      </c>
      <c r="L1238" s="92">
        <v>1</v>
      </c>
      <c r="M1238" s="138">
        <f t="shared" si="176"/>
        <v>46966</v>
      </c>
      <c r="N1238" s="137"/>
      <c r="O1238" s="90"/>
      <c r="P1238" s="86" t="s">
        <v>113</v>
      </c>
      <c r="Q1238" s="86"/>
      <c r="R1238" s="93" t="str">
        <f t="shared" si="165"/>
        <v>2024 Validation</v>
      </c>
    </row>
    <row r="1239" spans="1:18" x14ac:dyDescent="0.6">
      <c r="A1239" s="82" t="str">
        <f t="shared" si="177"/>
        <v>2028Q3</v>
      </c>
      <c r="B1239" s="82">
        <f t="shared" si="175"/>
        <v>3</v>
      </c>
      <c r="C1239" s="82">
        <f t="shared" si="178"/>
        <v>2028</v>
      </c>
      <c r="D1239" s="82">
        <f t="shared" si="178"/>
        <v>9</v>
      </c>
      <c r="E1239" s="59"/>
      <c r="G1239" s="90" t="s">
        <v>138</v>
      </c>
      <c r="H1239" s="90" t="s">
        <v>22</v>
      </c>
      <c r="I1239" s="91">
        <f ca="1">INDEX($I$215:$I$282,MATCH($A1239,$C$215:$C$282,0))+'Fuel adder inputs and calcs'!Q1032</f>
        <v>9.0408012773852633</v>
      </c>
      <c r="J1239" s="91"/>
      <c r="K1239" s="90" t="s">
        <v>23</v>
      </c>
      <c r="L1239" s="92">
        <v>1</v>
      </c>
      <c r="M1239" s="138">
        <f t="shared" si="176"/>
        <v>46997</v>
      </c>
      <c r="N1239" s="137"/>
      <c r="O1239" s="90"/>
      <c r="P1239" s="86" t="s">
        <v>113</v>
      </c>
      <c r="Q1239" s="86"/>
      <c r="R1239" s="93" t="str">
        <f t="shared" si="165"/>
        <v>2024 Validation</v>
      </c>
    </row>
    <row r="1240" spans="1:18" x14ac:dyDescent="0.6">
      <c r="A1240" s="82" t="str">
        <f t="shared" si="177"/>
        <v>2028Q4</v>
      </c>
      <c r="B1240" s="82">
        <f t="shared" si="175"/>
        <v>4</v>
      </c>
      <c r="C1240" s="82">
        <f t="shared" si="178"/>
        <v>2028</v>
      </c>
      <c r="D1240" s="82">
        <f t="shared" si="178"/>
        <v>10</v>
      </c>
      <c r="E1240" s="59"/>
      <c r="G1240" s="90" t="s">
        <v>138</v>
      </c>
      <c r="H1240" s="90" t="s">
        <v>22</v>
      </c>
      <c r="I1240" s="91">
        <f ca="1">INDEX($I$215:$I$282,MATCH($A1240,$C$215:$C$282,0))+'Fuel adder inputs and calcs'!Q1033</f>
        <v>11.153119888574668</v>
      </c>
      <c r="J1240" s="91"/>
      <c r="K1240" s="90" t="s">
        <v>23</v>
      </c>
      <c r="L1240" s="92">
        <v>1</v>
      </c>
      <c r="M1240" s="138">
        <f t="shared" si="176"/>
        <v>47027</v>
      </c>
      <c r="N1240" s="137"/>
      <c r="O1240" s="90"/>
      <c r="P1240" s="86" t="s">
        <v>113</v>
      </c>
      <c r="Q1240" s="86"/>
      <c r="R1240" s="93" t="str">
        <f t="shared" si="165"/>
        <v>2024 Validation</v>
      </c>
    </row>
    <row r="1241" spans="1:18" x14ac:dyDescent="0.6">
      <c r="A1241" s="82" t="str">
        <f t="shared" si="177"/>
        <v>2028Q4</v>
      </c>
      <c r="B1241" s="82">
        <f t="shared" si="175"/>
        <v>4</v>
      </c>
      <c r="C1241" s="82">
        <f t="shared" si="178"/>
        <v>2028</v>
      </c>
      <c r="D1241" s="82">
        <f t="shared" si="178"/>
        <v>11</v>
      </c>
      <c r="E1241" s="59"/>
      <c r="G1241" s="90" t="s">
        <v>138</v>
      </c>
      <c r="H1241" s="90" t="s">
        <v>22</v>
      </c>
      <c r="I1241" s="91">
        <f ca="1">INDEX($I$215:$I$282,MATCH($A1241,$C$215:$C$282,0))+'Fuel adder inputs and calcs'!Q1034</f>
        <v>11.153119888574668</v>
      </c>
      <c r="J1241" s="91"/>
      <c r="K1241" s="90" t="s">
        <v>23</v>
      </c>
      <c r="L1241" s="92">
        <v>1</v>
      </c>
      <c r="M1241" s="138">
        <f t="shared" si="176"/>
        <v>47058</v>
      </c>
      <c r="N1241" s="137"/>
      <c r="O1241" s="90"/>
      <c r="P1241" s="86" t="s">
        <v>113</v>
      </c>
      <c r="Q1241" s="86"/>
      <c r="R1241" s="93" t="str">
        <f t="shared" si="165"/>
        <v>2024 Validation</v>
      </c>
    </row>
    <row r="1242" spans="1:18" x14ac:dyDescent="0.6">
      <c r="A1242" s="82" t="str">
        <f t="shared" si="177"/>
        <v>2028Q4</v>
      </c>
      <c r="B1242" s="82">
        <f t="shared" si="175"/>
        <v>4</v>
      </c>
      <c r="C1242" s="82">
        <f t="shared" si="178"/>
        <v>2028</v>
      </c>
      <c r="D1242" s="82">
        <f t="shared" si="178"/>
        <v>12</v>
      </c>
      <c r="E1242" s="59"/>
      <c r="G1242" s="90" t="s">
        <v>138</v>
      </c>
      <c r="H1242" s="90" t="s">
        <v>22</v>
      </c>
      <c r="I1242" s="91">
        <f ca="1">INDEX($I$215:$I$282,MATCH($A1242,$C$215:$C$282,0))+'Fuel adder inputs and calcs'!Q1035</f>
        <v>12.099884594457022</v>
      </c>
      <c r="J1242" s="91"/>
      <c r="K1242" s="90" t="s">
        <v>23</v>
      </c>
      <c r="L1242" s="92">
        <v>1</v>
      </c>
      <c r="M1242" s="138">
        <f t="shared" si="176"/>
        <v>47088</v>
      </c>
      <c r="N1242" s="137"/>
      <c r="O1242" s="90"/>
      <c r="P1242" s="86" t="s">
        <v>113</v>
      </c>
      <c r="Q1242" s="86"/>
      <c r="R1242" s="93" t="str">
        <f t="shared" si="165"/>
        <v>2024 Validation</v>
      </c>
    </row>
    <row r="1243" spans="1:18" x14ac:dyDescent="0.6">
      <c r="A1243" s="82" t="str">
        <f t="shared" si="177"/>
        <v>2029Q1</v>
      </c>
      <c r="B1243" s="82">
        <f t="shared" si="175"/>
        <v>1</v>
      </c>
      <c r="C1243" s="82">
        <f t="shared" si="178"/>
        <v>2029</v>
      </c>
      <c r="D1243" s="82">
        <f t="shared" si="178"/>
        <v>1</v>
      </c>
      <c r="E1243" s="59"/>
      <c r="G1243" s="90" t="s">
        <v>138</v>
      </c>
      <c r="H1243" s="90" t="s">
        <v>22</v>
      </c>
      <c r="I1243" s="91">
        <f ca="1">INDEX($I$215:$I$282,MATCH($A1243,$C$215:$C$282,0))+'Fuel adder inputs and calcs'!Q1036</f>
        <v>18.557846353432637</v>
      </c>
      <c r="J1243" s="91"/>
      <c r="K1243" s="90" t="s">
        <v>23</v>
      </c>
      <c r="L1243" s="92">
        <v>1</v>
      </c>
      <c r="M1243" s="138">
        <f t="shared" si="176"/>
        <v>47119</v>
      </c>
      <c r="N1243" s="137"/>
      <c r="O1243" s="90"/>
      <c r="P1243" s="86" t="s">
        <v>113</v>
      </c>
      <c r="Q1243" s="86"/>
      <c r="R1243" s="93" t="str">
        <f t="shared" si="165"/>
        <v>2024 Validation</v>
      </c>
    </row>
    <row r="1244" spans="1:18" x14ac:dyDescent="0.6">
      <c r="A1244" s="82" t="str">
        <f t="shared" si="177"/>
        <v>2029Q1</v>
      </c>
      <c r="B1244" s="82">
        <f t="shared" si="175"/>
        <v>1</v>
      </c>
      <c r="C1244" s="82">
        <f t="shared" si="178"/>
        <v>2029</v>
      </c>
      <c r="D1244" s="82">
        <f t="shared" si="178"/>
        <v>2</v>
      </c>
      <c r="E1244" s="59"/>
      <c r="G1244" s="90" t="s">
        <v>138</v>
      </c>
      <c r="H1244" s="90" t="s">
        <v>22</v>
      </c>
      <c r="I1244" s="91">
        <f ca="1">INDEX($I$215:$I$282,MATCH($A1244,$C$215:$C$282,0))+'Fuel adder inputs and calcs'!Q1037</f>
        <v>19.105591451471856</v>
      </c>
      <c r="J1244" s="91"/>
      <c r="K1244" s="90" t="s">
        <v>23</v>
      </c>
      <c r="L1244" s="92">
        <v>1</v>
      </c>
      <c r="M1244" s="138">
        <f t="shared" si="176"/>
        <v>47150</v>
      </c>
      <c r="N1244" s="137"/>
      <c r="O1244" s="90"/>
      <c r="P1244" s="86" t="s">
        <v>113</v>
      </c>
      <c r="Q1244" s="86"/>
      <c r="R1244" s="93" t="str">
        <f t="shared" si="165"/>
        <v>2024 Validation</v>
      </c>
    </row>
    <row r="1245" spans="1:18" x14ac:dyDescent="0.6">
      <c r="A1245" s="82" t="str">
        <f t="shared" si="177"/>
        <v>2029Q1</v>
      </c>
      <c r="B1245" s="82">
        <f t="shared" si="175"/>
        <v>1</v>
      </c>
      <c r="C1245" s="82">
        <f t="shared" si="178"/>
        <v>2029</v>
      </c>
      <c r="D1245" s="82">
        <f t="shared" si="178"/>
        <v>3</v>
      </c>
      <c r="E1245" s="59"/>
      <c r="G1245" s="90" t="s">
        <v>138</v>
      </c>
      <c r="H1245" s="90" t="s">
        <v>22</v>
      </c>
      <c r="I1245" s="91">
        <f ca="1">INDEX($I$215:$I$282,MATCH($A1245,$C$215:$C$282,0))+'Fuel adder inputs and calcs'!Q1038</f>
        <v>18.028238510295385</v>
      </c>
      <c r="J1245" s="91"/>
      <c r="K1245" s="90" t="s">
        <v>23</v>
      </c>
      <c r="L1245" s="92">
        <v>1</v>
      </c>
      <c r="M1245" s="138">
        <f t="shared" si="176"/>
        <v>47178</v>
      </c>
      <c r="N1245" s="137"/>
      <c r="O1245" s="90"/>
      <c r="P1245" s="86" t="s">
        <v>113</v>
      </c>
      <c r="Q1245" s="86"/>
      <c r="R1245" s="93" t="str">
        <f t="shared" si="165"/>
        <v>2024 Validation</v>
      </c>
    </row>
    <row r="1246" spans="1:18" x14ac:dyDescent="0.6">
      <c r="A1246" s="82" t="str">
        <f t="shared" si="177"/>
        <v>2029Q2</v>
      </c>
      <c r="B1246" s="82">
        <f t="shared" si="175"/>
        <v>2</v>
      </c>
      <c r="C1246" s="82">
        <f t="shared" si="178"/>
        <v>2029</v>
      </c>
      <c r="D1246" s="82">
        <f t="shared" si="178"/>
        <v>4</v>
      </c>
      <c r="E1246" s="59"/>
      <c r="G1246" s="90" t="s">
        <v>138</v>
      </c>
      <c r="H1246" s="90" t="s">
        <v>22</v>
      </c>
      <c r="I1246" s="91">
        <f ca="1">INDEX($I$215:$I$282,MATCH($A1246,$C$215:$C$282,0))+'Fuel adder inputs and calcs'!Q1039</f>
        <v>10.436929247187264</v>
      </c>
      <c r="J1246" s="91"/>
      <c r="K1246" s="90" t="s">
        <v>23</v>
      </c>
      <c r="L1246" s="92">
        <v>1</v>
      </c>
      <c r="M1246" s="138">
        <f t="shared" si="176"/>
        <v>47209</v>
      </c>
      <c r="N1246" s="137"/>
      <c r="O1246" s="90"/>
      <c r="P1246" s="86" t="s">
        <v>113</v>
      </c>
      <c r="Q1246" s="86"/>
      <c r="R1246" s="93" t="str">
        <f t="shared" si="165"/>
        <v>2024 Validation</v>
      </c>
    </row>
    <row r="1247" spans="1:18" x14ac:dyDescent="0.6">
      <c r="A1247" s="82" t="str">
        <f t="shared" si="177"/>
        <v>2029Q2</v>
      </c>
      <c r="B1247" s="82">
        <f t="shared" si="175"/>
        <v>2</v>
      </c>
      <c r="C1247" s="82">
        <f t="shared" si="178"/>
        <v>2029</v>
      </c>
      <c r="D1247" s="82">
        <f t="shared" si="178"/>
        <v>5</v>
      </c>
      <c r="E1247" s="59"/>
      <c r="G1247" s="90" t="s">
        <v>138</v>
      </c>
      <c r="H1247" s="90" t="s">
        <v>22</v>
      </c>
      <c r="I1247" s="91">
        <f ca="1">INDEX($I$215:$I$282,MATCH($A1247,$C$215:$C$282,0))+'Fuel adder inputs and calcs'!Q1040</f>
        <v>9.3196743452264794</v>
      </c>
      <c r="J1247" s="91"/>
      <c r="K1247" s="90" t="s">
        <v>23</v>
      </c>
      <c r="L1247" s="92">
        <v>1</v>
      </c>
      <c r="M1247" s="138">
        <f t="shared" si="176"/>
        <v>47239</v>
      </c>
      <c r="N1247" s="137"/>
      <c r="O1247" s="90"/>
      <c r="P1247" s="86" t="s">
        <v>113</v>
      </c>
      <c r="Q1247" s="86"/>
      <c r="R1247" s="93" t="str">
        <f t="shared" si="165"/>
        <v>2024 Validation</v>
      </c>
    </row>
    <row r="1248" spans="1:18" x14ac:dyDescent="0.6">
      <c r="A1248" s="82" t="str">
        <f t="shared" si="177"/>
        <v>2029Q2</v>
      </c>
      <c r="B1248" s="82">
        <f t="shared" si="175"/>
        <v>2</v>
      </c>
      <c r="C1248" s="82">
        <f t="shared" si="178"/>
        <v>2029</v>
      </c>
      <c r="D1248" s="82">
        <f t="shared" si="178"/>
        <v>6</v>
      </c>
      <c r="E1248" s="59"/>
      <c r="G1248" s="90" t="s">
        <v>138</v>
      </c>
      <c r="H1248" s="90" t="s">
        <v>22</v>
      </c>
      <c r="I1248" s="91">
        <f ca="1">INDEX($I$215:$I$282,MATCH($A1248,$C$215:$C$282,0))+'Fuel adder inputs and calcs'!Q1041</f>
        <v>9.3196743452264794</v>
      </c>
      <c r="J1248" s="91"/>
      <c r="K1248" s="90" t="s">
        <v>23</v>
      </c>
      <c r="L1248" s="92">
        <v>1</v>
      </c>
      <c r="M1248" s="138">
        <f t="shared" si="176"/>
        <v>47270</v>
      </c>
      <c r="N1248" s="137"/>
      <c r="O1248" s="90"/>
      <c r="P1248" s="86" t="s">
        <v>113</v>
      </c>
      <c r="Q1248" s="86"/>
      <c r="R1248" s="93" t="str">
        <f t="shared" si="165"/>
        <v>2024 Validation</v>
      </c>
    </row>
    <row r="1249" spans="1:18" x14ac:dyDescent="0.6">
      <c r="A1249" s="82" t="str">
        <f t="shared" si="177"/>
        <v>2029Q3</v>
      </c>
      <c r="B1249" s="82">
        <f t="shared" si="175"/>
        <v>3</v>
      </c>
      <c r="C1249" s="82">
        <f t="shared" si="178"/>
        <v>2029</v>
      </c>
      <c r="D1249" s="82">
        <f t="shared" si="178"/>
        <v>7</v>
      </c>
      <c r="E1249" s="59"/>
      <c r="G1249" s="90" t="s">
        <v>138</v>
      </c>
      <c r="H1249" s="90" t="s">
        <v>22</v>
      </c>
      <c r="I1249" s="91">
        <f ca="1">INDEX($I$215:$I$282,MATCH($A1249,$C$215:$C$282,0))+'Fuel adder inputs and calcs'!Q1042</f>
        <v>9.0408012773852633</v>
      </c>
      <c r="J1249" s="91"/>
      <c r="K1249" s="90" t="s">
        <v>23</v>
      </c>
      <c r="L1249" s="92">
        <v>1</v>
      </c>
      <c r="M1249" s="138">
        <f t="shared" si="176"/>
        <v>47300</v>
      </c>
      <c r="N1249" s="137"/>
      <c r="O1249" s="90"/>
      <c r="P1249" s="86" t="s">
        <v>113</v>
      </c>
      <c r="Q1249" s="86"/>
      <c r="R1249" s="93" t="str">
        <f t="shared" si="165"/>
        <v>2024 Validation</v>
      </c>
    </row>
    <row r="1250" spans="1:18" x14ac:dyDescent="0.6">
      <c r="A1250" s="82" t="str">
        <f t="shared" si="177"/>
        <v>2029Q3</v>
      </c>
      <c r="B1250" s="82">
        <f t="shared" si="175"/>
        <v>3</v>
      </c>
      <c r="C1250" s="82">
        <f t="shared" si="178"/>
        <v>2029</v>
      </c>
      <c r="D1250" s="82">
        <f t="shared" si="178"/>
        <v>8</v>
      </c>
      <c r="E1250" s="59"/>
      <c r="G1250" s="90" t="s">
        <v>138</v>
      </c>
      <c r="H1250" s="90" t="s">
        <v>22</v>
      </c>
      <c r="I1250" s="91">
        <f ca="1">INDEX($I$215:$I$282,MATCH($A1250,$C$215:$C$282,0))+'Fuel adder inputs and calcs'!Q1043</f>
        <v>9.0408012773852633</v>
      </c>
      <c r="J1250" s="91"/>
      <c r="K1250" s="90" t="s">
        <v>23</v>
      </c>
      <c r="L1250" s="92">
        <v>1</v>
      </c>
      <c r="M1250" s="138">
        <f t="shared" si="176"/>
        <v>47331</v>
      </c>
      <c r="N1250" s="137"/>
      <c r="O1250" s="90"/>
      <c r="P1250" s="86" t="s">
        <v>113</v>
      </c>
      <c r="Q1250" s="86"/>
      <c r="R1250" s="93" t="str">
        <f t="shared" si="165"/>
        <v>2024 Validation</v>
      </c>
    </row>
    <row r="1251" spans="1:18" x14ac:dyDescent="0.6">
      <c r="A1251" s="82" t="str">
        <f t="shared" si="177"/>
        <v>2029Q3</v>
      </c>
      <c r="B1251" s="82">
        <f t="shared" si="175"/>
        <v>3</v>
      </c>
      <c r="C1251" s="82">
        <f t="shared" si="178"/>
        <v>2029</v>
      </c>
      <c r="D1251" s="82">
        <f t="shared" si="178"/>
        <v>9</v>
      </c>
      <c r="E1251" s="59"/>
      <c r="G1251" s="90" t="s">
        <v>138</v>
      </c>
      <c r="H1251" s="90" t="s">
        <v>22</v>
      </c>
      <c r="I1251" s="91">
        <f ca="1">INDEX($I$215:$I$282,MATCH($A1251,$C$215:$C$282,0))+'Fuel adder inputs and calcs'!Q1044</f>
        <v>9.0408012773852633</v>
      </c>
      <c r="J1251" s="91"/>
      <c r="K1251" s="90" t="s">
        <v>23</v>
      </c>
      <c r="L1251" s="92">
        <v>1</v>
      </c>
      <c r="M1251" s="138">
        <f t="shared" si="176"/>
        <v>47362</v>
      </c>
      <c r="N1251" s="137"/>
      <c r="O1251" s="90"/>
      <c r="P1251" s="86" t="s">
        <v>113</v>
      </c>
      <c r="Q1251" s="86"/>
      <c r="R1251" s="93" t="str">
        <f t="shared" si="165"/>
        <v>2024 Validation</v>
      </c>
    </row>
    <row r="1252" spans="1:18" x14ac:dyDescent="0.6">
      <c r="A1252" s="82" t="str">
        <f t="shared" si="177"/>
        <v>2029Q4</v>
      </c>
      <c r="B1252" s="82">
        <f t="shared" si="175"/>
        <v>4</v>
      </c>
      <c r="C1252" s="82">
        <f t="shared" si="178"/>
        <v>2029</v>
      </c>
      <c r="D1252" s="82">
        <f t="shared" si="178"/>
        <v>10</v>
      </c>
      <c r="E1252" s="59"/>
      <c r="G1252" s="90" t="s">
        <v>138</v>
      </c>
      <c r="H1252" s="90" t="s">
        <v>22</v>
      </c>
      <c r="I1252" s="91">
        <f ca="1">INDEX($I$215:$I$282,MATCH($A1252,$C$215:$C$282,0))+'Fuel adder inputs and calcs'!Q1045</f>
        <v>11.153119888574668</v>
      </c>
      <c r="J1252" s="91"/>
      <c r="K1252" s="90" t="s">
        <v>23</v>
      </c>
      <c r="L1252" s="92">
        <v>1</v>
      </c>
      <c r="M1252" s="138">
        <f t="shared" si="176"/>
        <v>47392</v>
      </c>
      <c r="N1252" s="137"/>
      <c r="O1252" s="90"/>
      <c r="P1252" s="86" t="s">
        <v>113</v>
      </c>
      <c r="Q1252" s="86"/>
      <c r="R1252" s="93" t="str">
        <f t="shared" si="165"/>
        <v>2024 Validation</v>
      </c>
    </row>
    <row r="1253" spans="1:18" x14ac:dyDescent="0.6">
      <c r="A1253" s="82" t="str">
        <f t="shared" si="177"/>
        <v>2029Q4</v>
      </c>
      <c r="B1253" s="82">
        <f t="shared" si="175"/>
        <v>4</v>
      </c>
      <c r="C1253" s="82">
        <f t="shared" si="178"/>
        <v>2029</v>
      </c>
      <c r="D1253" s="82">
        <f t="shared" si="178"/>
        <v>11</v>
      </c>
      <c r="E1253" s="59"/>
      <c r="G1253" s="90" t="s">
        <v>138</v>
      </c>
      <c r="H1253" s="90" t="s">
        <v>22</v>
      </c>
      <c r="I1253" s="91">
        <f ca="1">INDEX($I$215:$I$282,MATCH($A1253,$C$215:$C$282,0))+'Fuel adder inputs and calcs'!Q1046</f>
        <v>11.153119888574668</v>
      </c>
      <c r="J1253" s="91"/>
      <c r="K1253" s="90" t="s">
        <v>23</v>
      </c>
      <c r="L1253" s="92">
        <v>1</v>
      </c>
      <c r="M1253" s="138">
        <f t="shared" si="176"/>
        <v>47423</v>
      </c>
      <c r="N1253" s="137"/>
      <c r="O1253" s="90"/>
      <c r="P1253" s="86" t="s">
        <v>113</v>
      </c>
      <c r="Q1253" s="86"/>
      <c r="R1253" s="93" t="str">
        <f t="shared" si="165"/>
        <v>2024 Validation</v>
      </c>
    </row>
    <row r="1254" spans="1:18" x14ac:dyDescent="0.6">
      <c r="A1254" s="82" t="str">
        <f t="shared" ref="A1254:A1302" si="179">C1254&amp;"Q"&amp;B1254</f>
        <v>2029Q4</v>
      </c>
      <c r="B1254" s="82">
        <f t="shared" ref="B1254:B1302" si="180">IF(D1254&lt;=3,1,IF(D1254&lt;=6,2,IF(D1254&lt;=9,3,4)))</f>
        <v>4</v>
      </c>
      <c r="C1254" s="82">
        <f t="shared" ref="C1254:D1254" si="181">C1050</f>
        <v>2029</v>
      </c>
      <c r="D1254" s="82">
        <f t="shared" si="181"/>
        <v>12</v>
      </c>
      <c r="E1254" s="59"/>
      <c r="G1254" s="90" t="s">
        <v>138</v>
      </c>
      <c r="H1254" s="90" t="s">
        <v>22</v>
      </c>
      <c r="I1254" s="91">
        <f ca="1">INDEX($I$215:$I$282,MATCH($A1254,$C$215:$C$282,0))+'Fuel adder inputs and calcs'!Q1047</f>
        <v>12.099884594457022</v>
      </c>
      <c r="J1254" s="91"/>
      <c r="K1254" s="90" t="s">
        <v>23</v>
      </c>
      <c r="L1254" s="92">
        <v>1</v>
      </c>
      <c r="M1254" s="138">
        <f t="shared" ref="M1254:M1302" si="182">DATE(C1254,D1254,1)</f>
        <v>47453</v>
      </c>
      <c r="N1254" s="137"/>
      <c r="O1254" s="90"/>
      <c r="P1254" s="86" t="s">
        <v>113</v>
      </c>
      <c r="Q1254" s="86"/>
      <c r="R1254" s="93" t="str">
        <f t="shared" si="165"/>
        <v>2024 Validation</v>
      </c>
    </row>
    <row r="1255" spans="1:18" x14ac:dyDescent="0.6">
      <c r="A1255" s="82" t="str">
        <f t="shared" si="179"/>
        <v>2030Q1</v>
      </c>
      <c r="B1255" s="82">
        <f t="shared" si="180"/>
        <v>1</v>
      </c>
      <c r="C1255" s="82">
        <f t="shared" ref="C1255:D1255" si="183">C1051</f>
        <v>2030</v>
      </c>
      <c r="D1255" s="82">
        <f t="shared" si="183"/>
        <v>1</v>
      </c>
      <c r="E1255" s="59"/>
      <c r="G1255" s="90" t="s">
        <v>138</v>
      </c>
      <c r="H1255" s="90" t="s">
        <v>22</v>
      </c>
      <c r="I1255" s="91">
        <f ca="1">INDEX($I$215:$I$282,MATCH($A1255,$C$215:$C$282,0))+'Fuel adder inputs and calcs'!Q1048</f>
        <v>18.557846353432637</v>
      </c>
      <c r="J1255" s="91"/>
      <c r="K1255" s="90" t="s">
        <v>23</v>
      </c>
      <c r="L1255" s="92">
        <v>1</v>
      </c>
      <c r="M1255" s="138">
        <f t="shared" si="182"/>
        <v>47484</v>
      </c>
      <c r="N1255" s="137"/>
      <c r="O1255" s="90"/>
      <c r="P1255" s="86" t="s">
        <v>113</v>
      </c>
      <c r="Q1255" s="86"/>
      <c r="R1255" s="93" t="str">
        <f t="shared" si="165"/>
        <v>2024 Validation</v>
      </c>
    </row>
    <row r="1256" spans="1:18" x14ac:dyDescent="0.6">
      <c r="A1256" s="82" t="str">
        <f t="shared" si="179"/>
        <v>2030Q1</v>
      </c>
      <c r="B1256" s="82">
        <f t="shared" si="180"/>
        <v>1</v>
      </c>
      <c r="C1256" s="82">
        <f t="shared" ref="C1256:D1256" si="184">C1052</f>
        <v>2030</v>
      </c>
      <c r="D1256" s="82">
        <f t="shared" si="184"/>
        <v>2</v>
      </c>
      <c r="E1256" s="59"/>
      <c r="G1256" s="90" t="s">
        <v>138</v>
      </c>
      <c r="H1256" s="90" t="s">
        <v>22</v>
      </c>
      <c r="I1256" s="91">
        <f ca="1">INDEX($I$215:$I$282,MATCH($A1256,$C$215:$C$282,0))+'Fuel adder inputs and calcs'!Q1049</f>
        <v>19.105591451471856</v>
      </c>
      <c r="J1256" s="91"/>
      <c r="K1256" s="90" t="s">
        <v>23</v>
      </c>
      <c r="L1256" s="92">
        <v>1</v>
      </c>
      <c r="M1256" s="138">
        <f t="shared" si="182"/>
        <v>47515</v>
      </c>
      <c r="N1256" s="137"/>
      <c r="O1256" s="90"/>
      <c r="P1256" s="86" t="s">
        <v>113</v>
      </c>
      <c r="Q1256" s="86"/>
      <c r="R1256" s="93" t="str">
        <f t="shared" si="165"/>
        <v>2024 Validation</v>
      </c>
    </row>
    <row r="1257" spans="1:18" x14ac:dyDescent="0.6">
      <c r="A1257" s="82" t="str">
        <f t="shared" si="179"/>
        <v>2030Q1</v>
      </c>
      <c r="B1257" s="82">
        <f t="shared" si="180"/>
        <v>1</v>
      </c>
      <c r="C1257" s="82">
        <f t="shared" ref="C1257:D1257" si="185">C1053</f>
        <v>2030</v>
      </c>
      <c r="D1257" s="82">
        <f t="shared" si="185"/>
        <v>3</v>
      </c>
      <c r="E1257" s="59"/>
      <c r="G1257" s="90" t="s">
        <v>138</v>
      </c>
      <c r="H1257" s="90" t="s">
        <v>22</v>
      </c>
      <c r="I1257" s="91">
        <f ca="1">INDEX($I$215:$I$282,MATCH($A1257,$C$215:$C$282,0))+'Fuel adder inputs and calcs'!Q1050</f>
        <v>18.028238510295385</v>
      </c>
      <c r="J1257" s="91"/>
      <c r="K1257" s="90" t="s">
        <v>23</v>
      </c>
      <c r="L1257" s="92">
        <v>1</v>
      </c>
      <c r="M1257" s="138">
        <f t="shared" si="182"/>
        <v>47543</v>
      </c>
      <c r="N1257" s="137"/>
      <c r="O1257" s="90"/>
      <c r="P1257" s="86" t="s">
        <v>113</v>
      </c>
      <c r="Q1257" s="86"/>
      <c r="R1257" s="93" t="str">
        <f t="shared" si="165"/>
        <v>2024 Validation</v>
      </c>
    </row>
    <row r="1258" spans="1:18" x14ac:dyDescent="0.6">
      <c r="A1258" s="82" t="str">
        <f t="shared" si="179"/>
        <v>2030Q2</v>
      </c>
      <c r="B1258" s="82">
        <f t="shared" si="180"/>
        <v>2</v>
      </c>
      <c r="C1258" s="82">
        <f t="shared" ref="C1258:D1258" si="186">C1054</f>
        <v>2030</v>
      </c>
      <c r="D1258" s="82">
        <f t="shared" si="186"/>
        <v>4</v>
      </c>
      <c r="E1258" s="59"/>
      <c r="G1258" s="90" t="s">
        <v>138</v>
      </c>
      <c r="H1258" s="90" t="s">
        <v>22</v>
      </c>
      <c r="I1258" s="91">
        <f ca="1">INDEX($I$215:$I$282,MATCH($A1258,$C$215:$C$282,0))+'Fuel adder inputs and calcs'!Q1051</f>
        <v>10.436929247187264</v>
      </c>
      <c r="J1258" s="91"/>
      <c r="K1258" s="90" t="s">
        <v>23</v>
      </c>
      <c r="L1258" s="92">
        <v>1</v>
      </c>
      <c r="M1258" s="138">
        <f t="shared" si="182"/>
        <v>47574</v>
      </c>
      <c r="N1258" s="137"/>
      <c r="O1258" s="90"/>
      <c r="P1258" s="86" t="s">
        <v>113</v>
      </c>
      <c r="Q1258" s="86"/>
      <c r="R1258" s="93" t="str">
        <f t="shared" si="165"/>
        <v>2024 Validation</v>
      </c>
    </row>
    <row r="1259" spans="1:18" x14ac:dyDescent="0.6">
      <c r="A1259" s="82" t="str">
        <f t="shared" si="179"/>
        <v>2030Q2</v>
      </c>
      <c r="B1259" s="82">
        <f t="shared" si="180"/>
        <v>2</v>
      </c>
      <c r="C1259" s="82">
        <f t="shared" ref="C1259:D1259" si="187">C1055</f>
        <v>2030</v>
      </c>
      <c r="D1259" s="82">
        <f t="shared" si="187"/>
        <v>5</v>
      </c>
      <c r="E1259" s="59"/>
      <c r="G1259" s="90" t="s">
        <v>138</v>
      </c>
      <c r="H1259" s="90" t="s">
        <v>22</v>
      </c>
      <c r="I1259" s="91">
        <f ca="1">INDEX($I$215:$I$282,MATCH($A1259,$C$215:$C$282,0))+'Fuel adder inputs and calcs'!Q1052</f>
        <v>9.3196743452264794</v>
      </c>
      <c r="J1259" s="91"/>
      <c r="K1259" s="90" t="s">
        <v>23</v>
      </c>
      <c r="L1259" s="92">
        <v>1</v>
      </c>
      <c r="M1259" s="138">
        <f t="shared" si="182"/>
        <v>47604</v>
      </c>
      <c r="N1259" s="137"/>
      <c r="O1259" s="90"/>
      <c r="P1259" s="86" t="s">
        <v>113</v>
      </c>
      <c r="Q1259" s="86"/>
      <c r="R1259" s="93" t="str">
        <f t="shared" si="165"/>
        <v>2024 Validation</v>
      </c>
    </row>
    <row r="1260" spans="1:18" x14ac:dyDescent="0.6">
      <c r="A1260" s="82" t="str">
        <f t="shared" si="179"/>
        <v>2030Q2</v>
      </c>
      <c r="B1260" s="82">
        <f t="shared" si="180"/>
        <v>2</v>
      </c>
      <c r="C1260" s="82">
        <f t="shared" ref="C1260:D1260" si="188">C1056</f>
        <v>2030</v>
      </c>
      <c r="D1260" s="82">
        <f t="shared" si="188"/>
        <v>6</v>
      </c>
      <c r="E1260" s="59"/>
      <c r="G1260" s="90" t="s">
        <v>138</v>
      </c>
      <c r="H1260" s="90" t="s">
        <v>22</v>
      </c>
      <c r="I1260" s="91">
        <f ca="1">INDEX($I$215:$I$282,MATCH($A1260,$C$215:$C$282,0))+'Fuel adder inputs and calcs'!Q1053</f>
        <v>9.3196743452264794</v>
      </c>
      <c r="J1260" s="91"/>
      <c r="K1260" s="90" t="s">
        <v>23</v>
      </c>
      <c r="L1260" s="92">
        <v>1</v>
      </c>
      <c r="M1260" s="138">
        <f t="shared" si="182"/>
        <v>47635</v>
      </c>
      <c r="N1260" s="137"/>
      <c r="O1260" s="90"/>
      <c r="P1260" s="86" t="s">
        <v>113</v>
      </c>
      <c r="Q1260" s="86"/>
      <c r="R1260" s="93" t="str">
        <f t="shared" si="165"/>
        <v>2024 Validation</v>
      </c>
    </row>
    <row r="1261" spans="1:18" x14ac:dyDescent="0.6">
      <c r="A1261" s="82" t="str">
        <f t="shared" si="179"/>
        <v>2030Q3</v>
      </c>
      <c r="B1261" s="82">
        <f t="shared" si="180"/>
        <v>3</v>
      </c>
      <c r="C1261" s="82">
        <f t="shared" ref="C1261:D1261" si="189">C1057</f>
        <v>2030</v>
      </c>
      <c r="D1261" s="82">
        <f t="shared" si="189"/>
        <v>7</v>
      </c>
      <c r="E1261" s="59"/>
      <c r="G1261" s="90" t="s">
        <v>138</v>
      </c>
      <c r="H1261" s="90" t="s">
        <v>22</v>
      </c>
      <c r="I1261" s="91">
        <f ca="1">INDEX($I$215:$I$282,MATCH($A1261,$C$215:$C$282,0))+'Fuel adder inputs and calcs'!Q1054</f>
        <v>9.0408012773852633</v>
      </c>
      <c r="J1261" s="91"/>
      <c r="K1261" s="90" t="s">
        <v>23</v>
      </c>
      <c r="L1261" s="92">
        <v>1</v>
      </c>
      <c r="M1261" s="138">
        <f t="shared" si="182"/>
        <v>47665</v>
      </c>
      <c r="N1261" s="137"/>
      <c r="O1261" s="90"/>
      <c r="P1261" s="86" t="s">
        <v>113</v>
      </c>
      <c r="Q1261" s="86"/>
      <c r="R1261" s="93" t="str">
        <f t="shared" si="165"/>
        <v>2024 Validation</v>
      </c>
    </row>
    <row r="1262" spans="1:18" x14ac:dyDescent="0.6">
      <c r="A1262" s="82" t="str">
        <f t="shared" si="179"/>
        <v>2030Q3</v>
      </c>
      <c r="B1262" s="82">
        <f t="shared" si="180"/>
        <v>3</v>
      </c>
      <c r="C1262" s="82">
        <f t="shared" ref="C1262:D1262" si="190">C1058</f>
        <v>2030</v>
      </c>
      <c r="D1262" s="82">
        <f t="shared" si="190"/>
        <v>8</v>
      </c>
      <c r="E1262" s="59"/>
      <c r="G1262" s="90" t="s">
        <v>138</v>
      </c>
      <c r="H1262" s="90" t="s">
        <v>22</v>
      </c>
      <c r="I1262" s="91">
        <f ca="1">INDEX($I$215:$I$282,MATCH($A1262,$C$215:$C$282,0))+'Fuel adder inputs and calcs'!Q1055</f>
        <v>9.0408012773852633</v>
      </c>
      <c r="J1262" s="91"/>
      <c r="K1262" s="90" t="s">
        <v>23</v>
      </c>
      <c r="L1262" s="92">
        <v>1</v>
      </c>
      <c r="M1262" s="138">
        <f t="shared" si="182"/>
        <v>47696</v>
      </c>
      <c r="N1262" s="137"/>
      <c r="O1262" s="90"/>
      <c r="P1262" s="86" t="s">
        <v>113</v>
      </c>
      <c r="Q1262" s="86"/>
      <c r="R1262" s="93" t="str">
        <f t="shared" si="165"/>
        <v>2024 Validation</v>
      </c>
    </row>
    <row r="1263" spans="1:18" x14ac:dyDescent="0.6">
      <c r="A1263" s="82" t="str">
        <f t="shared" si="179"/>
        <v>2030Q3</v>
      </c>
      <c r="B1263" s="82">
        <f t="shared" si="180"/>
        <v>3</v>
      </c>
      <c r="C1263" s="82">
        <f t="shared" ref="C1263:D1263" si="191">C1059</f>
        <v>2030</v>
      </c>
      <c r="D1263" s="82">
        <f t="shared" si="191"/>
        <v>9</v>
      </c>
      <c r="E1263" s="59"/>
      <c r="G1263" s="90" t="s">
        <v>138</v>
      </c>
      <c r="H1263" s="90" t="s">
        <v>22</v>
      </c>
      <c r="I1263" s="91">
        <f ca="1">INDEX($I$215:$I$282,MATCH($A1263,$C$215:$C$282,0))+'Fuel adder inputs and calcs'!Q1056</f>
        <v>9.0408012773852633</v>
      </c>
      <c r="J1263" s="91"/>
      <c r="K1263" s="90" t="s">
        <v>23</v>
      </c>
      <c r="L1263" s="92">
        <v>1</v>
      </c>
      <c r="M1263" s="138">
        <f t="shared" si="182"/>
        <v>47727</v>
      </c>
      <c r="N1263" s="137"/>
      <c r="O1263" s="90"/>
      <c r="P1263" s="86" t="s">
        <v>113</v>
      </c>
      <c r="Q1263" s="86"/>
      <c r="R1263" s="93" t="str">
        <f t="shared" si="165"/>
        <v>2024 Validation</v>
      </c>
    </row>
    <row r="1264" spans="1:18" x14ac:dyDescent="0.6">
      <c r="A1264" s="82" t="str">
        <f t="shared" si="179"/>
        <v>2030Q4</v>
      </c>
      <c r="B1264" s="82">
        <f t="shared" si="180"/>
        <v>4</v>
      </c>
      <c r="C1264" s="82">
        <f t="shared" ref="C1264:D1264" si="192">C1060</f>
        <v>2030</v>
      </c>
      <c r="D1264" s="82">
        <f t="shared" si="192"/>
        <v>10</v>
      </c>
      <c r="E1264" s="59"/>
      <c r="G1264" s="90" t="s">
        <v>138</v>
      </c>
      <c r="H1264" s="90" t="s">
        <v>22</v>
      </c>
      <c r="I1264" s="91">
        <f ca="1">INDEX($I$215:$I$282,MATCH($A1264,$C$215:$C$282,0))+'Fuel adder inputs and calcs'!Q1057</f>
        <v>11.153119888574668</v>
      </c>
      <c r="J1264" s="91"/>
      <c r="K1264" s="90" t="s">
        <v>23</v>
      </c>
      <c r="L1264" s="92">
        <v>1</v>
      </c>
      <c r="M1264" s="138">
        <f t="shared" si="182"/>
        <v>47757</v>
      </c>
      <c r="N1264" s="137"/>
      <c r="O1264" s="90"/>
      <c r="P1264" s="86" t="s">
        <v>113</v>
      </c>
      <c r="Q1264" s="86"/>
      <c r="R1264" s="93" t="str">
        <f t="shared" si="165"/>
        <v>2024 Validation</v>
      </c>
    </row>
    <row r="1265" spans="1:18" x14ac:dyDescent="0.6">
      <c r="A1265" s="82" t="str">
        <f t="shared" si="179"/>
        <v>2030Q4</v>
      </c>
      <c r="B1265" s="82">
        <f t="shared" si="180"/>
        <v>4</v>
      </c>
      <c r="C1265" s="82">
        <f t="shared" ref="C1265:D1265" si="193">C1061</f>
        <v>2030</v>
      </c>
      <c r="D1265" s="82">
        <f t="shared" si="193"/>
        <v>11</v>
      </c>
      <c r="E1265" s="59"/>
      <c r="G1265" s="90" t="s">
        <v>138</v>
      </c>
      <c r="H1265" s="90" t="s">
        <v>22</v>
      </c>
      <c r="I1265" s="91">
        <f ca="1">INDEX($I$215:$I$282,MATCH($A1265,$C$215:$C$282,0))+'Fuel adder inputs and calcs'!Q1058</f>
        <v>11.153119888574668</v>
      </c>
      <c r="J1265" s="91"/>
      <c r="K1265" s="90" t="s">
        <v>23</v>
      </c>
      <c r="L1265" s="92">
        <v>1</v>
      </c>
      <c r="M1265" s="138">
        <f t="shared" si="182"/>
        <v>47788</v>
      </c>
      <c r="N1265" s="137"/>
      <c r="O1265" s="90"/>
      <c r="P1265" s="86" t="s">
        <v>113</v>
      </c>
      <c r="Q1265" s="86"/>
      <c r="R1265" s="93" t="str">
        <f t="shared" si="165"/>
        <v>2024 Validation</v>
      </c>
    </row>
    <row r="1266" spans="1:18" x14ac:dyDescent="0.6">
      <c r="A1266" s="82" t="str">
        <f t="shared" si="179"/>
        <v>2030Q4</v>
      </c>
      <c r="B1266" s="82">
        <f t="shared" si="180"/>
        <v>4</v>
      </c>
      <c r="C1266" s="82">
        <f t="shared" ref="C1266:D1266" si="194">C1062</f>
        <v>2030</v>
      </c>
      <c r="D1266" s="82">
        <f t="shared" si="194"/>
        <v>12</v>
      </c>
      <c r="E1266" s="59"/>
      <c r="G1266" s="90" t="s">
        <v>138</v>
      </c>
      <c r="H1266" s="90" t="s">
        <v>22</v>
      </c>
      <c r="I1266" s="91">
        <f ca="1">INDEX($I$215:$I$282,MATCH($A1266,$C$215:$C$282,0))+'Fuel adder inputs and calcs'!Q1059</f>
        <v>12.099884594457022</v>
      </c>
      <c r="J1266" s="91"/>
      <c r="K1266" s="90" t="s">
        <v>23</v>
      </c>
      <c r="L1266" s="92">
        <v>1</v>
      </c>
      <c r="M1266" s="138">
        <f t="shared" si="182"/>
        <v>47818</v>
      </c>
      <c r="N1266" s="137"/>
      <c r="O1266" s="90"/>
      <c r="P1266" s="86" t="s">
        <v>113</v>
      </c>
      <c r="Q1266" s="86"/>
      <c r="R1266" s="93" t="str">
        <f t="shared" si="165"/>
        <v>2024 Validation</v>
      </c>
    </row>
    <row r="1267" spans="1:18" x14ac:dyDescent="0.6">
      <c r="A1267" s="82" t="str">
        <f t="shared" si="179"/>
        <v>2031Q1</v>
      </c>
      <c r="B1267" s="82">
        <f t="shared" si="180"/>
        <v>1</v>
      </c>
      <c r="C1267" s="82">
        <f t="shared" ref="C1267:D1267" si="195">C1063</f>
        <v>2031</v>
      </c>
      <c r="D1267" s="82">
        <f t="shared" si="195"/>
        <v>1</v>
      </c>
      <c r="E1267" s="59"/>
      <c r="G1267" s="90" t="s">
        <v>138</v>
      </c>
      <c r="H1267" s="90" t="s">
        <v>22</v>
      </c>
      <c r="I1267" s="91">
        <f ca="1">INDEX($I$215:$I$282,MATCH($A1267,$C$215:$C$282,0))+'Fuel adder inputs and calcs'!Q1060</f>
        <v>18.557846353432637</v>
      </c>
      <c r="J1267" s="91"/>
      <c r="K1267" s="90" t="s">
        <v>23</v>
      </c>
      <c r="L1267" s="92">
        <v>1</v>
      </c>
      <c r="M1267" s="138">
        <f t="shared" si="182"/>
        <v>47849</v>
      </c>
      <c r="N1267" s="137"/>
      <c r="O1267" s="90"/>
      <c r="P1267" s="86" t="s">
        <v>113</v>
      </c>
      <c r="Q1267" s="86"/>
      <c r="R1267" s="93" t="str">
        <f t="shared" si="165"/>
        <v>2024 Validation</v>
      </c>
    </row>
    <row r="1268" spans="1:18" x14ac:dyDescent="0.6">
      <c r="A1268" s="82" t="str">
        <f t="shared" si="179"/>
        <v>2031Q1</v>
      </c>
      <c r="B1268" s="82">
        <f t="shared" si="180"/>
        <v>1</v>
      </c>
      <c r="C1268" s="82">
        <f t="shared" ref="C1268:D1268" si="196">C1064</f>
        <v>2031</v>
      </c>
      <c r="D1268" s="82">
        <f t="shared" si="196"/>
        <v>2</v>
      </c>
      <c r="E1268" s="59"/>
      <c r="G1268" s="90" t="s">
        <v>138</v>
      </c>
      <c r="H1268" s="90" t="s">
        <v>22</v>
      </c>
      <c r="I1268" s="91">
        <f ca="1">INDEX($I$215:$I$282,MATCH($A1268,$C$215:$C$282,0))+'Fuel adder inputs and calcs'!Q1061</f>
        <v>19.105591451471856</v>
      </c>
      <c r="J1268" s="91"/>
      <c r="K1268" s="90" t="s">
        <v>23</v>
      </c>
      <c r="L1268" s="92">
        <v>1</v>
      </c>
      <c r="M1268" s="138">
        <f t="shared" si="182"/>
        <v>47880</v>
      </c>
      <c r="N1268" s="137"/>
      <c r="O1268" s="90"/>
      <c r="P1268" s="86" t="s">
        <v>113</v>
      </c>
      <c r="Q1268" s="86"/>
      <c r="R1268" s="93" t="str">
        <f t="shared" si="165"/>
        <v>2024 Validation</v>
      </c>
    </row>
    <row r="1269" spans="1:18" x14ac:dyDescent="0.6">
      <c r="A1269" s="82" t="str">
        <f t="shared" si="179"/>
        <v>2031Q1</v>
      </c>
      <c r="B1269" s="82">
        <f t="shared" si="180"/>
        <v>1</v>
      </c>
      <c r="C1269" s="82">
        <f t="shared" ref="C1269:D1269" si="197">C1065</f>
        <v>2031</v>
      </c>
      <c r="D1269" s="82">
        <f t="shared" si="197"/>
        <v>3</v>
      </c>
      <c r="E1269" s="59"/>
      <c r="G1269" s="90" t="s">
        <v>138</v>
      </c>
      <c r="H1269" s="90" t="s">
        <v>22</v>
      </c>
      <c r="I1269" s="91">
        <f ca="1">INDEX($I$215:$I$282,MATCH($A1269,$C$215:$C$282,0))+'Fuel adder inputs and calcs'!Q1062</f>
        <v>18.028238510295385</v>
      </c>
      <c r="J1269" s="91"/>
      <c r="K1269" s="90" t="s">
        <v>23</v>
      </c>
      <c r="L1269" s="92">
        <v>1</v>
      </c>
      <c r="M1269" s="138">
        <f t="shared" si="182"/>
        <v>47908</v>
      </c>
      <c r="N1269" s="137"/>
      <c r="O1269" s="90"/>
      <c r="P1269" s="86" t="s">
        <v>113</v>
      </c>
      <c r="Q1269" s="86"/>
      <c r="R1269" s="93" t="str">
        <f t="shared" si="165"/>
        <v>2024 Validation</v>
      </c>
    </row>
    <row r="1270" spans="1:18" x14ac:dyDescent="0.6">
      <c r="A1270" s="82" t="str">
        <f t="shared" si="179"/>
        <v>2031Q2</v>
      </c>
      <c r="B1270" s="82">
        <f t="shared" si="180"/>
        <v>2</v>
      </c>
      <c r="C1270" s="82">
        <f t="shared" ref="C1270:D1270" si="198">C1066</f>
        <v>2031</v>
      </c>
      <c r="D1270" s="82">
        <f t="shared" si="198"/>
        <v>4</v>
      </c>
      <c r="E1270" s="59"/>
      <c r="G1270" s="90" t="s">
        <v>138</v>
      </c>
      <c r="H1270" s="90" t="s">
        <v>22</v>
      </c>
      <c r="I1270" s="91">
        <f ca="1">INDEX($I$215:$I$282,MATCH($A1270,$C$215:$C$282,0))+'Fuel adder inputs and calcs'!Q1063</f>
        <v>10.436929247187264</v>
      </c>
      <c r="J1270" s="91"/>
      <c r="K1270" s="90" t="s">
        <v>23</v>
      </c>
      <c r="L1270" s="92">
        <v>1</v>
      </c>
      <c r="M1270" s="138">
        <f t="shared" si="182"/>
        <v>47939</v>
      </c>
      <c r="N1270" s="137"/>
      <c r="O1270" s="90"/>
      <c r="P1270" s="86" t="s">
        <v>113</v>
      </c>
      <c r="Q1270" s="86"/>
      <c r="R1270" s="93" t="str">
        <f t="shared" si="165"/>
        <v>2024 Validation</v>
      </c>
    </row>
    <row r="1271" spans="1:18" x14ac:dyDescent="0.6">
      <c r="A1271" s="82" t="str">
        <f t="shared" si="179"/>
        <v>2031Q2</v>
      </c>
      <c r="B1271" s="82">
        <f t="shared" si="180"/>
        <v>2</v>
      </c>
      <c r="C1271" s="82">
        <f t="shared" ref="C1271:D1271" si="199">C1067</f>
        <v>2031</v>
      </c>
      <c r="D1271" s="82">
        <f t="shared" si="199"/>
        <v>5</v>
      </c>
      <c r="E1271" s="59"/>
      <c r="G1271" s="90" t="s">
        <v>138</v>
      </c>
      <c r="H1271" s="90" t="s">
        <v>22</v>
      </c>
      <c r="I1271" s="91">
        <f ca="1">INDEX($I$215:$I$282,MATCH($A1271,$C$215:$C$282,0))+'Fuel adder inputs and calcs'!Q1064</f>
        <v>9.3196743452264794</v>
      </c>
      <c r="J1271" s="91"/>
      <c r="K1271" s="90" t="s">
        <v>23</v>
      </c>
      <c r="L1271" s="92">
        <v>1</v>
      </c>
      <c r="M1271" s="138">
        <f t="shared" si="182"/>
        <v>47969</v>
      </c>
      <c r="N1271" s="137"/>
      <c r="O1271" s="90"/>
      <c r="P1271" s="86" t="s">
        <v>113</v>
      </c>
      <c r="Q1271" s="86"/>
      <c r="R1271" s="93" t="str">
        <f t="shared" si="165"/>
        <v>2024 Validation</v>
      </c>
    </row>
    <row r="1272" spans="1:18" x14ac:dyDescent="0.6">
      <c r="A1272" s="82" t="str">
        <f t="shared" si="179"/>
        <v>2031Q2</v>
      </c>
      <c r="B1272" s="82">
        <f t="shared" si="180"/>
        <v>2</v>
      </c>
      <c r="C1272" s="82">
        <f t="shared" ref="C1272:D1272" si="200">C1068</f>
        <v>2031</v>
      </c>
      <c r="D1272" s="82">
        <f t="shared" si="200"/>
        <v>6</v>
      </c>
      <c r="E1272" s="59"/>
      <c r="G1272" s="90" t="s">
        <v>138</v>
      </c>
      <c r="H1272" s="90" t="s">
        <v>22</v>
      </c>
      <c r="I1272" s="91">
        <f ca="1">INDEX($I$215:$I$282,MATCH($A1272,$C$215:$C$282,0))+'Fuel adder inputs and calcs'!Q1065</f>
        <v>9.3196743452264794</v>
      </c>
      <c r="J1272" s="91"/>
      <c r="K1272" s="90" t="s">
        <v>23</v>
      </c>
      <c r="L1272" s="92">
        <v>1</v>
      </c>
      <c r="M1272" s="138">
        <f t="shared" si="182"/>
        <v>48000</v>
      </c>
      <c r="N1272" s="137"/>
      <c r="O1272" s="90"/>
      <c r="P1272" s="86" t="s">
        <v>113</v>
      </c>
      <c r="Q1272" s="86"/>
      <c r="R1272" s="93" t="str">
        <f t="shared" si="165"/>
        <v>2024 Validation</v>
      </c>
    </row>
    <row r="1273" spans="1:18" x14ac:dyDescent="0.6">
      <c r="A1273" s="82" t="str">
        <f t="shared" si="179"/>
        <v>2031Q3</v>
      </c>
      <c r="B1273" s="82">
        <f t="shared" si="180"/>
        <v>3</v>
      </c>
      <c r="C1273" s="82">
        <f t="shared" ref="C1273:D1273" si="201">C1069</f>
        <v>2031</v>
      </c>
      <c r="D1273" s="82">
        <f t="shared" si="201"/>
        <v>7</v>
      </c>
      <c r="E1273" s="59"/>
      <c r="G1273" s="90" t="s">
        <v>138</v>
      </c>
      <c r="H1273" s="90" t="s">
        <v>22</v>
      </c>
      <c r="I1273" s="91">
        <f ca="1">INDEX($I$215:$I$282,MATCH($A1273,$C$215:$C$282,0))+'Fuel adder inputs and calcs'!Q1066</f>
        <v>9.0408012773852633</v>
      </c>
      <c r="J1273" s="91"/>
      <c r="K1273" s="90" t="s">
        <v>23</v>
      </c>
      <c r="L1273" s="92">
        <v>1</v>
      </c>
      <c r="M1273" s="138">
        <f t="shared" si="182"/>
        <v>48030</v>
      </c>
      <c r="N1273" s="137"/>
      <c r="O1273" s="90"/>
      <c r="P1273" s="86" t="s">
        <v>113</v>
      </c>
      <c r="Q1273" s="86"/>
      <c r="R1273" s="93" t="str">
        <f t="shared" si="165"/>
        <v>2024 Validation</v>
      </c>
    </row>
    <row r="1274" spans="1:18" x14ac:dyDescent="0.6">
      <c r="A1274" s="82" t="str">
        <f t="shared" si="179"/>
        <v>2031Q3</v>
      </c>
      <c r="B1274" s="82">
        <f t="shared" si="180"/>
        <v>3</v>
      </c>
      <c r="C1274" s="82">
        <f t="shared" ref="C1274:D1274" si="202">C1070</f>
        <v>2031</v>
      </c>
      <c r="D1274" s="82">
        <f t="shared" si="202"/>
        <v>8</v>
      </c>
      <c r="E1274" s="59"/>
      <c r="G1274" s="90" t="s">
        <v>138</v>
      </c>
      <c r="H1274" s="90" t="s">
        <v>22</v>
      </c>
      <c r="I1274" s="91">
        <f ca="1">INDEX($I$215:$I$282,MATCH($A1274,$C$215:$C$282,0))+'Fuel adder inputs and calcs'!Q1067</f>
        <v>9.0408012773852633</v>
      </c>
      <c r="J1274" s="91"/>
      <c r="K1274" s="90" t="s">
        <v>23</v>
      </c>
      <c r="L1274" s="92">
        <v>1</v>
      </c>
      <c r="M1274" s="138">
        <f t="shared" si="182"/>
        <v>48061</v>
      </c>
      <c r="N1274" s="137"/>
      <c r="O1274" s="90"/>
      <c r="P1274" s="86" t="s">
        <v>113</v>
      </c>
      <c r="Q1274" s="86"/>
      <c r="R1274" s="93" t="str">
        <f t="shared" si="165"/>
        <v>2024 Validation</v>
      </c>
    </row>
    <row r="1275" spans="1:18" x14ac:dyDescent="0.6">
      <c r="A1275" s="82" t="str">
        <f t="shared" si="179"/>
        <v>2031Q3</v>
      </c>
      <c r="B1275" s="82">
        <f t="shared" si="180"/>
        <v>3</v>
      </c>
      <c r="C1275" s="82">
        <f t="shared" ref="C1275:D1275" si="203">C1071</f>
        <v>2031</v>
      </c>
      <c r="D1275" s="82">
        <f t="shared" si="203"/>
        <v>9</v>
      </c>
      <c r="E1275" s="59"/>
      <c r="G1275" s="90" t="s">
        <v>138</v>
      </c>
      <c r="H1275" s="90" t="s">
        <v>22</v>
      </c>
      <c r="I1275" s="91">
        <f ca="1">INDEX($I$215:$I$282,MATCH($A1275,$C$215:$C$282,0))+'Fuel adder inputs and calcs'!Q1068</f>
        <v>9.0408012773852633</v>
      </c>
      <c r="J1275" s="91"/>
      <c r="K1275" s="90" t="s">
        <v>23</v>
      </c>
      <c r="L1275" s="92">
        <v>1</v>
      </c>
      <c r="M1275" s="138">
        <f t="shared" si="182"/>
        <v>48092</v>
      </c>
      <c r="N1275" s="137"/>
      <c r="O1275" s="90"/>
      <c r="P1275" s="86" t="s">
        <v>113</v>
      </c>
      <c r="Q1275" s="86"/>
      <c r="R1275" s="93" t="str">
        <f t="shared" si="165"/>
        <v>2024 Validation</v>
      </c>
    </row>
    <row r="1276" spans="1:18" x14ac:dyDescent="0.6">
      <c r="A1276" s="82" t="str">
        <f t="shared" si="179"/>
        <v>2031Q4</v>
      </c>
      <c r="B1276" s="82">
        <f t="shared" si="180"/>
        <v>4</v>
      </c>
      <c r="C1276" s="82">
        <f t="shared" ref="C1276:D1276" si="204">C1072</f>
        <v>2031</v>
      </c>
      <c r="D1276" s="82">
        <f t="shared" si="204"/>
        <v>10</v>
      </c>
      <c r="E1276" s="59"/>
      <c r="G1276" s="90" t="s">
        <v>138</v>
      </c>
      <c r="H1276" s="90" t="s">
        <v>22</v>
      </c>
      <c r="I1276" s="91">
        <f ca="1">INDEX($I$215:$I$282,MATCH($A1276,$C$215:$C$282,0))+'Fuel adder inputs and calcs'!Q1069</f>
        <v>11.153119888574668</v>
      </c>
      <c r="J1276" s="91"/>
      <c r="K1276" s="90" t="s">
        <v>23</v>
      </c>
      <c r="L1276" s="92">
        <v>1</v>
      </c>
      <c r="M1276" s="138">
        <f t="shared" si="182"/>
        <v>48122</v>
      </c>
      <c r="N1276" s="137"/>
      <c r="O1276" s="90"/>
      <c r="P1276" s="86" t="s">
        <v>113</v>
      </c>
      <c r="Q1276" s="86"/>
      <c r="R1276" s="93" t="str">
        <f t="shared" si="165"/>
        <v>2024 Validation</v>
      </c>
    </row>
    <row r="1277" spans="1:18" x14ac:dyDescent="0.6">
      <c r="A1277" s="82" t="str">
        <f t="shared" si="179"/>
        <v>2031Q4</v>
      </c>
      <c r="B1277" s="82">
        <f t="shared" si="180"/>
        <v>4</v>
      </c>
      <c r="C1277" s="82">
        <f t="shared" ref="C1277:D1277" si="205">C1073</f>
        <v>2031</v>
      </c>
      <c r="D1277" s="82">
        <f t="shared" si="205"/>
        <v>11</v>
      </c>
      <c r="E1277" s="59"/>
      <c r="G1277" s="90" t="s">
        <v>138</v>
      </c>
      <c r="H1277" s="90" t="s">
        <v>22</v>
      </c>
      <c r="I1277" s="91">
        <f ca="1">INDEX($I$215:$I$282,MATCH($A1277,$C$215:$C$282,0))+'Fuel adder inputs and calcs'!Q1070</f>
        <v>11.153119888574668</v>
      </c>
      <c r="J1277" s="91"/>
      <c r="K1277" s="90" t="s">
        <v>23</v>
      </c>
      <c r="L1277" s="92">
        <v>1</v>
      </c>
      <c r="M1277" s="138">
        <f t="shared" si="182"/>
        <v>48153</v>
      </c>
      <c r="N1277" s="137"/>
      <c r="O1277" s="90"/>
      <c r="P1277" s="86" t="s">
        <v>113</v>
      </c>
      <c r="Q1277" s="86"/>
      <c r="R1277" s="93" t="str">
        <f t="shared" si="165"/>
        <v>2024 Validation</v>
      </c>
    </row>
    <row r="1278" spans="1:18" x14ac:dyDescent="0.6">
      <c r="A1278" s="82" t="str">
        <f t="shared" si="179"/>
        <v>2031Q4</v>
      </c>
      <c r="B1278" s="82">
        <f t="shared" si="180"/>
        <v>4</v>
      </c>
      <c r="C1278" s="82">
        <f t="shared" ref="C1278:D1278" si="206">C1074</f>
        <v>2031</v>
      </c>
      <c r="D1278" s="82">
        <f t="shared" si="206"/>
        <v>12</v>
      </c>
      <c r="E1278" s="59"/>
      <c r="G1278" s="90" t="s">
        <v>138</v>
      </c>
      <c r="H1278" s="90" t="s">
        <v>22</v>
      </c>
      <c r="I1278" s="91">
        <f ca="1">INDEX($I$215:$I$282,MATCH($A1278,$C$215:$C$282,0))+'Fuel adder inputs and calcs'!Q1071</f>
        <v>12.099884594457022</v>
      </c>
      <c r="J1278" s="91"/>
      <c r="K1278" s="90" t="s">
        <v>23</v>
      </c>
      <c r="L1278" s="92">
        <v>1</v>
      </c>
      <c r="M1278" s="138">
        <f t="shared" si="182"/>
        <v>48183</v>
      </c>
      <c r="N1278" s="137"/>
      <c r="O1278" s="90"/>
      <c r="P1278" s="86" t="s">
        <v>113</v>
      </c>
      <c r="Q1278" s="86"/>
      <c r="R1278" s="93" t="str">
        <f t="shared" si="165"/>
        <v>2024 Validation</v>
      </c>
    </row>
    <row r="1279" spans="1:18" x14ac:dyDescent="0.6">
      <c r="A1279" s="82" t="str">
        <f t="shared" si="179"/>
        <v>2032Q1</v>
      </c>
      <c r="B1279" s="82">
        <f t="shared" si="180"/>
        <v>1</v>
      </c>
      <c r="C1279" s="82">
        <f t="shared" ref="C1279:D1279" si="207">C1075</f>
        <v>2032</v>
      </c>
      <c r="D1279" s="82">
        <f t="shared" si="207"/>
        <v>1</v>
      </c>
      <c r="E1279" s="59"/>
      <c r="G1279" s="90" t="s">
        <v>138</v>
      </c>
      <c r="H1279" s="90" t="s">
        <v>22</v>
      </c>
      <c r="I1279" s="91">
        <f ca="1">INDEX($I$215:$I$282,MATCH($A1279,$C$215:$C$282,0))+'Fuel adder inputs and calcs'!Q1072</f>
        <v>18.557846353432637</v>
      </c>
      <c r="J1279" s="91"/>
      <c r="K1279" s="90" t="s">
        <v>23</v>
      </c>
      <c r="L1279" s="92">
        <v>1</v>
      </c>
      <c r="M1279" s="138">
        <f t="shared" si="182"/>
        <v>48214</v>
      </c>
      <c r="N1279" s="137"/>
      <c r="O1279" s="90"/>
      <c r="P1279" s="86" t="s">
        <v>113</v>
      </c>
      <c r="Q1279" s="86"/>
      <c r="R1279" s="93" t="str">
        <f t="shared" si="165"/>
        <v>2024 Validation</v>
      </c>
    </row>
    <row r="1280" spans="1:18" x14ac:dyDescent="0.6">
      <c r="A1280" s="82" t="str">
        <f t="shared" si="179"/>
        <v>2032Q1</v>
      </c>
      <c r="B1280" s="82">
        <f t="shared" si="180"/>
        <v>1</v>
      </c>
      <c r="C1280" s="82">
        <f t="shared" ref="C1280:D1280" si="208">C1076</f>
        <v>2032</v>
      </c>
      <c r="D1280" s="82">
        <f t="shared" si="208"/>
        <v>2</v>
      </c>
      <c r="E1280" s="59"/>
      <c r="G1280" s="90" t="s">
        <v>138</v>
      </c>
      <c r="H1280" s="90" t="s">
        <v>22</v>
      </c>
      <c r="I1280" s="91">
        <f ca="1">INDEX($I$215:$I$282,MATCH($A1280,$C$215:$C$282,0))+'Fuel adder inputs and calcs'!Q1073</f>
        <v>19.105591451471856</v>
      </c>
      <c r="J1280" s="91"/>
      <c r="K1280" s="90" t="s">
        <v>23</v>
      </c>
      <c r="L1280" s="92">
        <v>1</v>
      </c>
      <c r="M1280" s="138">
        <f t="shared" si="182"/>
        <v>48245</v>
      </c>
      <c r="N1280" s="137"/>
      <c r="O1280" s="90"/>
      <c r="P1280" s="86" t="s">
        <v>113</v>
      </c>
      <c r="Q1280" s="86"/>
      <c r="R1280" s="93" t="str">
        <f t="shared" si="165"/>
        <v>2024 Validation</v>
      </c>
    </row>
    <row r="1281" spans="1:18" x14ac:dyDescent="0.6">
      <c r="A1281" s="82" t="str">
        <f t="shared" si="179"/>
        <v>2032Q1</v>
      </c>
      <c r="B1281" s="82">
        <f t="shared" si="180"/>
        <v>1</v>
      </c>
      <c r="C1281" s="82">
        <f t="shared" ref="C1281:D1281" si="209">C1077</f>
        <v>2032</v>
      </c>
      <c r="D1281" s="82">
        <f t="shared" si="209"/>
        <v>3</v>
      </c>
      <c r="E1281" s="59"/>
      <c r="G1281" s="90" t="s">
        <v>138</v>
      </c>
      <c r="H1281" s="90" t="s">
        <v>22</v>
      </c>
      <c r="I1281" s="91">
        <f ca="1">INDEX($I$215:$I$282,MATCH($A1281,$C$215:$C$282,0))+'Fuel adder inputs and calcs'!Q1074</f>
        <v>18.028238510295385</v>
      </c>
      <c r="J1281" s="91"/>
      <c r="K1281" s="90" t="s">
        <v>23</v>
      </c>
      <c r="L1281" s="92">
        <v>1</v>
      </c>
      <c r="M1281" s="138">
        <f t="shared" si="182"/>
        <v>48274</v>
      </c>
      <c r="N1281" s="137"/>
      <c r="O1281" s="90"/>
      <c r="P1281" s="86" t="s">
        <v>113</v>
      </c>
      <c r="Q1281" s="86"/>
      <c r="R1281" s="93" t="str">
        <f t="shared" si="165"/>
        <v>2024 Validation</v>
      </c>
    </row>
    <row r="1282" spans="1:18" x14ac:dyDescent="0.6">
      <c r="A1282" s="82" t="str">
        <f t="shared" si="179"/>
        <v>2032Q2</v>
      </c>
      <c r="B1282" s="82">
        <f t="shared" si="180"/>
        <v>2</v>
      </c>
      <c r="C1282" s="82">
        <f t="shared" ref="C1282:D1282" si="210">C1078</f>
        <v>2032</v>
      </c>
      <c r="D1282" s="82">
        <f t="shared" si="210"/>
        <v>4</v>
      </c>
      <c r="E1282" s="59"/>
      <c r="G1282" s="90" t="s">
        <v>138</v>
      </c>
      <c r="H1282" s="90" t="s">
        <v>22</v>
      </c>
      <c r="I1282" s="91">
        <f ca="1">INDEX($I$215:$I$282,MATCH($A1282,$C$215:$C$282,0))+'Fuel adder inputs and calcs'!Q1075</f>
        <v>10.436929247187264</v>
      </c>
      <c r="J1282" s="91"/>
      <c r="K1282" s="90" t="s">
        <v>23</v>
      </c>
      <c r="L1282" s="92">
        <v>1</v>
      </c>
      <c r="M1282" s="138">
        <f t="shared" si="182"/>
        <v>48305</v>
      </c>
      <c r="N1282" s="137"/>
      <c r="O1282" s="90"/>
      <c r="P1282" s="86" t="s">
        <v>113</v>
      </c>
      <c r="Q1282" s="86"/>
      <c r="R1282" s="93" t="str">
        <f t="shared" si="165"/>
        <v>2024 Validation</v>
      </c>
    </row>
    <row r="1283" spans="1:18" x14ac:dyDescent="0.6">
      <c r="A1283" s="82" t="str">
        <f t="shared" si="179"/>
        <v>2032Q2</v>
      </c>
      <c r="B1283" s="82">
        <f t="shared" si="180"/>
        <v>2</v>
      </c>
      <c r="C1283" s="82">
        <f t="shared" ref="C1283:D1283" si="211">C1079</f>
        <v>2032</v>
      </c>
      <c r="D1283" s="82">
        <f t="shared" si="211"/>
        <v>5</v>
      </c>
      <c r="E1283" s="59"/>
      <c r="G1283" s="90" t="s">
        <v>138</v>
      </c>
      <c r="H1283" s="90" t="s">
        <v>22</v>
      </c>
      <c r="I1283" s="91">
        <f ca="1">INDEX($I$215:$I$282,MATCH($A1283,$C$215:$C$282,0))+'Fuel adder inputs and calcs'!Q1076</f>
        <v>9.3196743452264794</v>
      </c>
      <c r="J1283" s="91"/>
      <c r="K1283" s="90" t="s">
        <v>23</v>
      </c>
      <c r="L1283" s="92">
        <v>1</v>
      </c>
      <c r="M1283" s="138">
        <f t="shared" si="182"/>
        <v>48335</v>
      </c>
      <c r="N1283" s="137"/>
      <c r="O1283" s="90"/>
      <c r="P1283" s="86" t="s">
        <v>113</v>
      </c>
      <c r="Q1283" s="86"/>
      <c r="R1283" s="93" t="str">
        <f t="shared" si="165"/>
        <v>2024 Validation</v>
      </c>
    </row>
    <row r="1284" spans="1:18" x14ac:dyDescent="0.6">
      <c r="A1284" s="82" t="str">
        <f t="shared" si="179"/>
        <v>2032Q2</v>
      </c>
      <c r="B1284" s="82">
        <f t="shared" si="180"/>
        <v>2</v>
      </c>
      <c r="C1284" s="82">
        <f t="shared" ref="C1284:D1284" si="212">C1080</f>
        <v>2032</v>
      </c>
      <c r="D1284" s="82">
        <f t="shared" si="212"/>
        <v>6</v>
      </c>
      <c r="E1284" s="59"/>
      <c r="G1284" s="90" t="s">
        <v>138</v>
      </c>
      <c r="H1284" s="90" t="s">
        <v>22</v>
      </c>
      <c r="I1284" s="91">
        <f ca="1">INDEX($I$215:$I$282,MATCH($A1284,$C$215:$C$282,0))+'Fuel adder inputs and calcs'!Q1077</f>
        <v>9.3196743452264794</v>
      </c>
      <c r="J1284" s="91"/>
      <c r="K1284" s="90" t="s">
        <v>23</v>
      </c>
      <c r="L1284" s="92">
        <v>1</v>
      </c>
      <c r="M1284" s="138">
        <f t="shared" si="182"/>
        <v>48366</v>
      </c>
      <c r="N1284" s="137"/>
      <c r="O1284" s="90"/>
      <c r="P1284" s="86" t="s">
        <v>113</v>
      </c>
      <c r="Q1284" s="86"/>
      <c r="R1284" s="93" t="str">
        <f t="shared" si="165"/>
        <v>2024 Validation</v>
      </c>
    </row>
    <row r="1285" spans="1:18" x14ac:dyDescent="0.6">
      <c r="A1285" s="82" t="str">
        <f t="shared" si="179"/>
        <v>2032Q3</v>
      </c>
      <c r="B1285" s="82">
        <f t="shared" si="180"/>
        <v>3</v>
      </c>
      <c r="C1285" s="82">
        <f t="shared" ref="C1285:D1285" si="213">C1081</f>
        <v>2032</v>
      </c>
      <c r="D1285" s="82">
        <f t="shared" si="213"/>
        <v>7</v>
      </c>
      <c r="E1285" s="59"/>
      <c r="G1285" s="90" t="s">
        <v>138</v>
      </c>
      <c r="H1285" s="90" t="s">
        <v>22</v>
      </c>
      <c r="I1285" s="91">
        <f ca="1">INDEX($I$215:$I$282,MATCH($A1285,$C$215:$C$282,0))+'Fuel adder inputs and calcs'!Q1078</f>
        <v>9.0408012773852633</v>
      </c>
      <c r="J1285" s="91"/>
      <c r="K1285" s="90" t="s">
        <v>23</v>
      </c>
      <c r="L1285" s="92">
        <v>1</v>
      </c>
      <c r="M1285" s="138">
        <f t="shared" si="182"/>
        <v>48396</v>
      </c>
      <c r="N1285" s="137"/>
      <c r="O1285" s="90"/>
      <c r="P1285" s="86" t="s">
        <v>113</v>
      </c>
      <c r="Q1285" s="86"/>
      <c r="R1285" s="93" t="str">
        <f t="shared" si="165"/>
        <v>2024 Validation</v>
      </c>
    </row>
    <row r="1286" spans="1:18" x14ac:dyDescent="0.6">
      <c r="A1286" s="82" t="str">
        <f t="shared" si="179"/>
        <v>2032Q3</v>
      </c>
      <c r="B1286" s="82">
        <f t="shared" si="180"/>
        <v>3</v>
      </c>
      <c r="C1286" s="82">
        <f t="shared" ref="C1286:D1286" si="214">C1082</f>
        <v>2032</v>
      </c>
      <c r="D1286" s="82">
        <f t="shared" si="214"/>
        <v>8</v>
      </c>
      <c r="E1286" s="59"/>
      <c r="G1286" s="90" t="s">
        <v>138</v>
      </c>
      <c r="H1286" s="90" t="s">
        <v>22</v>
      </c>
      <c r="I1286" s="91">
        <f ca="1">INDEX($I$215:$I$282,MATCH($A1286,$C$215:$C$282,0))+'Fuel adder inputs and calcs'!Q1079</f>
        <v>9.0408012773852633</v>
      </c>
      <c r="J1286" s="91"/>
      <c r="K1286" s="90" t="s">
        <v>23</v>
      </c>
      <c r="L1286" s="92">
        <v>1</v>
      </c>
      <c r="M1286" s="138">
        <f t="shared" si="182"/>
        <v>48427</v>
      </c>
      <c r="N1286" s="137"/>
      <c r="O1286" s="90"/>
      <c r="P1286" s="86" t="s">
        <v>113</v>
      </c>
      <c r="Q1286" s="86"/>
      <c r="R1286" s="93" t="str">
        <f t="shared" si="165"/>
        <v>2024 Validation</v>
      </c>
    </row>
    <row r="1287" spans="1:18" x14ac:dyDescent="0.6">
      <c r="A1287" s="82" t="str">
        <f t="shared" si="179"/>
        <v>2032Q3</v>
      </c>
      <c r="B1287" s="82">
        <f t="shared" si="180"/>
        <v>3</v>
      </c>
      <c r="C1287" s="82">
        <f t="shared" ref="C1287:D1287" si="215">C1083</f>
        <v>2032</v>
      </c>
      <c r="D1287" s="82">
        <f t="shared" si="215"/>
        <v>9</v>
      </c>
      <c r="E1287" s="59"/>
      <c r="G1287" s="90" t="s">
        <v>138</v>
      </c>
      <c r="H1287" s="90" t="s">
        <v>22</v>
      </c>
      <c r="I1287" s="91">
        <f ca="1">INDEX($I$215:$I$282,MATCH($A1287,$C$215:$C$282,0))+'Fuel adder inputs and calcs'!Q1080</f>
        <v>9.0408012773852633</v>
      </c>
      <c r="J1287" s="91"/>
      <c r="K1287" s="90" t="s">
        <v>23</v>
      </c>
      <c r="L1287" s="92">
        <v>1</v>
      </c>
      <c r="M1287" s="138">
        <f t="shared" si="182"/>
        <v>48458</v>
      </c>
      <c r="N1287" s="137"/>
      <c r="O1287" s="90"/>
      <c r="P1287" s="86" t="s">
        <v>113</v>
      </c>
      <c r="Q1287" s="86"/>
      <c r="R1287" s="93" t="str">
        <f t="shared" si="165"/>
        <v>2024 Validation</v>
      </c>
    </row>
    <row r="1288" spans="1:18" x14ac:dyDescent="0.6">
      <c r="A1288" s="82" t="str">
        <f t="shared" si="179"/>
        <v>2032Q4</v>
      </c>
      <c r="B1288" s="82">
        <f t="shared" si="180"/>
        <v>4</v>
      </c>
      <c r="C1288" s="82">
        <f t="shared" ref="C1288:D1288" si="216">C1084</f>
        <v>2032</v>
      </c>
      <c r="D1288" s="82">
        <f t="shared" si="216"/>
        <v>10</v>
      </c>
      <c r="E1288" s="59"/>
      <c r="G1288" s="90" t="s">
        <v>138</v>
      </c>
      <c r="H1288" s="90" t="s">
        <v>22</v>
      </c>
      <c r="I1288" s="91">
        <f ca="1">INDEX($I$215:$I$282,MATCH($A1288,$C$215:$C$282,0))+'Fuel adder inputs and calcs'!Q1081</f>
        <v>11.153119888574668</v>
      </c>
      <c r="J1288" s="91"/>
      <c r="K1288" s="90" t="s">
        <v>23</v>
      </c>
      <c r="L1288" s="92">
        <v>1</v>
      </c>
      <c r="M1288" s="138">
        <f t="shared" si="182"/>
        <v>48488</v>
      </c>
      <c r="N1288" s="137"/>
      <c r="O1288" s="90"/>
      <c r="P1288" s="86" t="s">
        <v>113</v>
      </c>
      <c r="Q1288" s="86"/>
      <c r="R1288" s="93" t="str">
        <f t="shared" si="165"/>
        <v>2024 Validation</v>
      </c>
    </row>
    <row r="1289" spans="1:18" x14ac:dyDescent="0.6">
      <c r="A1289" s="82" t="str">
        <f t="shared" si="179"/>
        <v>2032Q4</v>
      </c>
      <c r="B1289" s="82">
        <f t="shared" si="180"/>
        <v>4</v>
      </c>
      <c r="C1289" s="82">
        <f t="shared" ref="C1289:D1289" si="217">C1085</f>
        <v>2032</v>
      </c>
      <c r="D1289" s="82">
        <f t="shared" si="217"/>
        <v>11</v>
      </c>
      <c r="E1289" s="59"/>
      <c r="G1289" s="90" t="s">
        <v>138</v>
      </c>
      <c r="H1289" s="90" t="s">
        <v>22</v>
      </c>
      <c r="I1289" s="91">
        <f ca="1">INDEX($I$215:$I$282,MATCH($A1289,$C$215:$C$282,0))+'Fuel adder inputs and calcs'!Q1082</f>
        <v>11.153119888574668</v>
      </c>
      <c r="J1289" s="91"/>
      <c r="K1289" s="90" t="s">
        <v>23</v>
      </c>
      <c r="L1289" s="92">
        <v>1</v>
      </c>
      <c r="M1289" s="138">
        <f t="shared" si="182"/>
        <v>48519</v>
      </c>
      <c r="N1289" s="137"/>
      <c r="O1289" s="90"/>
      <c r="P1289" s="86" t="s">
        <v>113</v>
      </c>
      <c r="Q1289" s="86"/>
      <c r="R1289" s="93" t="str">
        <f t="shared" si="165"/>
        <v>2024 Validation</v>
      </c>
    </row>
    <row r="1290" spans="1:18" x14ac:dyDescent="0.6">
      <c r="A1290" s="82" t="str">
        <f t="shared" si="179"/>
        <v>2032Q4</v>
      </c>
      <c r="B1290" s="82">
        <f t="shared" si="180"/>
        <v>4</v>
      </c>
      <c r="C1290" s="82">
        <f t="shared" ref="C1290:D1290" si="218">C1086</f>
        <v>2032</v>
      </c>
      <c r="D1290" s="82">
        <f t="shared" si="218"/>
        <v>12</v>
      </c>
      <c r="E1290" s="59"/>
      <c r="G1290" s="90" t="s">
        <v>138</v>
      </c>
      <c r="H1290" s="90" t="s">
        <v>22</v>
      </c>
      <c r="I1290" s="91">
        <f ca="1">INDEX($I$215:$I$282,MATCH($A1290,$C$215:$C$282,0))+'Fuel adder inputs and calcs'!Q1083</f>
        <v>12.099884594457022</v>
      </c>
      <c r="J1290" s="91"/>
      <c r="K1290" s="90" t="s">
        <v>23</v>
      </c>
      <c r="L1290" s="92">
        <v>1</v>
      </c>
      <c r="M1290" s="138">
        <f t="shared" si="182"/>
        <v>48549</v>
      </c>
      <c r="N1290" s="137"/>
      <c r="O1290" s="90"/>
      <c r="P1290" s="86" t="s">
        <v>113</v>
      </c>
      <c r="Q1290" s="86"/>
      <c r="R1290" s="93" t="str">
        <f t="shared" si="165"/>
        <v>2024 Validation</v>
      </c>
    </row>
    <row r="1291" spans="1:18" x14ac:dyDescent="0.6">
      <c r="A1291" s="82" t="str">
        <f t="shared" si="179"/>
        <v>2033Q1</v>
      </c>
      <c r="B1291" s="82">
        <f t="shared" si="180"/>
        <v>1</v>
      </c>
      <c r="C1291" s="82">
        <f t="shared" ref="C1291:D1291" si="219">C1087</f>
        <v>2033</v>
      </c>
      <c r="D1291" s="82">
        <f t="shared" si="219"/>
        <v>1</v>
      </c>
      <c r="E1291" s="59"/>
      <c r="G1291" s="90" t="s">
        <v>138</v>
      </c>
      <c r="H1291" s="90" t="s">
        <v>22</v>
      </c>
      <c r="I1291" s="91">
        <f ca="1">INDEX($I$215:$I$282,MATCH($A1291,$C$215:$C$282,0))+'Fuel adder inputs and calcs'!Q1084</f>
        <v>18.557846353432637</v>
      </c>
      <c r="J1291" s="91"/>
      <c r="K1291" s="90" t="s">
        <v>23</v>
      </c>
      <c r="L1291" s="92">
        <v>1</v>
      </c>
      <c r="M1291" s="138">
        <f t="shared" si="182"/>
        <v>48580</v>
      </c>
      <c r="N1291" s="137"/>
      <c r="O1291" s="90"/>
      <c r="P1291" s="86" t="s">
        <v>113</v>
      </c>
      <c r="Q1291" s="86"/>
      <c r="R1291" s="93" t="str">
        <f t="shared" si="165"/>
        <v>2024 Validation</v>
      </c>
    </row>
    <row r="1292" spans="1:18" x14ac:dyDescent="0.6">
      <c r="A1292" s="82" t="str">
        <f t="shared" si="179"/>
        <v>2033Q1</v>
      </c>
      <c r="B1292" s="82">
        <f t="shared" si="180"/>
        <v>1</v>
      </c>
      <c r="C1292" s="82">
        <f t="shared" ref="C1292:D1292" si="220">C1088</f>
        <v>2033</v>
      </c>
      <c r="D1292" s="82">
        <f t="shared" si="220"/>
        <v>2</v>
      </c>
      <c r="E1292" s="59"/>
      <c r="G1292" s="90" t="s">
        <v>138</v>
      </c>
      <c r="H1292" s="90" t="s">
        <v>22</v>
      </c>
      <c r="I1292" s="91">
        <f ca="1">INDEX($I$215:$I$282,MATCH($A1292,$C$215:$C$282,0))+'Fuel adder inputs and calcs'!Q1085</f>
        <v>19.105591451471856</v>
      </c>
      <c r="J1292" s="91"/>
      <c r="K1292" s="90" t="s">
        <v>23</v>
      </c>
      <c r="L1292" s="92">
        <v>1</v>
      </c>
      <c r="M1292" s="138">
        <f t="shared" si="182"/>
        <v>48611</v>
      </c>
      <c r="N1292" s="137"/>
      <c r="O1292" s="90"/>
      <c r="P1292" s="86" t="s">
        <v>113</v>
      </c>
      <c r="Q1292" s="86"/>
      <c r="R1292" s="93" t="str">
        <f t="shared" si="165"/>
        <v>2024 Validation</v>
      </c>
    </row>
    <row r="1293" spans="1:18" x14ac:dyDescent="0.6">
      <c r="A1293" s="82" t="str">
        <f t="shared" si="179"/>
        <v>2033Q1</v>
      </c>
      <c r="B1293" s="82">
        <f t="shared" si="180"/>
        <v>1</v>
      </c>
      <c r="C1293" s="82">
        <f t="shared" ref="C1293:D1293" si="221">C1089</f>
        <v>2033</v>
      </c>
      <c r="D1293" s="82">
        <f t="shared" si="221"/>
        <v>3</v>
      </c>
      <c r="E1293" s="59"/>
      <c r="G1293" s="90" t="s">
        <v>138</v>
      </c>
      <c r="H1293" s="90" t="s">
        <v>22</v>
      </c>
      <c r="I1293" s="91">
        <f ca="1">INDEX($I$215:$I$282,MATCH($A1293,$C$215:$C$282,0))+'Fuel adder inputs and calcs'!Q1086</f>
        <v>18.028238510295385</v>
      </c>
      <c r="J1293" s="91"/>
      <c r="K1293" s="90" t="s">
        <v>23</v>
      </c>
      <c r="L1293" s="92">
        <v>1</v>
      </c>
      <c r="M1293" s="138">
        <f t="shared" si="182"/>
        <v>48639</v>
      </c>
      <c r="N1293" s="137"/>
      <c r="O1293" s="90"/>
      <c r="P1293" s="86" t="s">
        <v>113</v>
      </c>
      <c r="Q1293" s="86"/>
      <c r="R1293" s="93" t="str">
        <f t="shared" si="165"/>
        <v>2024 Validation</v>
      </c>
    </row>
    <row r="1294" spans="1:18" x14ac:dyDescent="0.6">
      <c r="A1294" s="82" t="str">
        <f t="shared" si="179"/>
        <v>2033Q2</v>
      </c>
      <c r="B1294" s="82">
        <f t="shared" si="180"/>
        <v>2</v>
      </c>
      <c r="C1294" s="82">
        <f t="shared" ref="C1294:D1294" si="222">C1090</f>
        <v>2033</v>
      </c>
      <c r="D1294" s="82">
        <f t="shared" si="222"/>
        <v>4</v>
      </c>
      <c r="E1294" s="59"/>
      <c r="G1294" s="90" t="s">
        <v>138</v>
      </c>
      <c r="H1294" s="90" t="s">
        <v>22</v>
      </c>
      <c r="I1294" s="91">
        <f ca="1">INDEX($I$215:$I$282,MATCH($A1294,$C$215:$C$282,0))+'Fuel adder inputs and calcs'!Q1087</f>
        <v>10.436929247187264</v>
      </c>
      <c r="J1294" s="91"/>
      <c r="K1294" s="90" t="s">
        <v>23</v>
      </c>
      <c r="L1294" s="92">
        <v>1</v>
      </c>
      <c r="M1294" s="138">
        <f t="shared" si="182"/>
        <v>48670</v>
      </c>
      <c r="N1294" s="137"/>
      <c r="O1294" s="90"/>
      <c r="P1294" s="86" t="s">
        <v>113</v>
      </c>
      <c r="Q1294" s="86"/>
      <c r="R1294" s="93" t="str">
        <f t="shared" si="165"/>
        <v>2024 Validation</v>
      </c>
    </row>
    <row r="1295" spans="1:18" x14ac:dyDescent="0.6">
      <c r="A1295" s="82" t="str">
        <f t="shared" si="179"/>
        <v>2033Q2</v>
      </c>
      <c r="B1295" s="82">
        <f t="shared" si="180"/>
        <v>2</v>
      </c>
      <c r="C1295" s="82">
        <f t="shared" ref="C1295:D1295" si="223">C1091</f>
        <v>2033</v>
      </c>
      <c r="D1295" s="82">
        <f t="shared" si="223"/>
        <v>5</v>
      </c>
      <c r="E1295" s="59"/>
      <c r="G1295" s="90" t="s">
        <v>138</v>
      </c>
      <c r="H1295" s="90" t="s">
        <v>22</v>
      </c>
      <c r="I1295" s="91">
        <f ca="1">INDEX($I$215:$I$282,MATCH($A1295,$C$215:$C$282,0))+'Fuel adder inputs and calcs'!Q1088</f>
        <v>9.3196743452264794</v>
      </c>
      <c r="J1295" s="91"/>
      <c r="K1295" s="90" t="s">
        <v>23</v>
      </c>
      <c r="L1295" s="92">
        <v>1</v>
      </c>
      <c r="M1295" s="138">
        <f t="shared" si="182"/>
        <v>48700</v>
      </c>
      <c r="N1295" s="137"/>
      <c r="O1295" s="90"/>
      <c r="P1295" s="86" t="s">
        <v>113</v>
      </c>
      <c r="Q1295" s="86"/>
      <c r="R1295" s="93" t="str">
        <f t="shared" si="165"/>
        <v>2024 Validation</v>
      </c>
    </row>
    <row r="1296" spans="1:18" x14ac:dyDescent="0.6">
      <c r="A1296" s="82" t="str">
        <f t="shared" si="179"/>
        <v>2033Q2</v>
      </c>
      <c r="B1296" s="82">
        <f t="shared" si="180"/>
        <v>2</v>
      </c>
      <c r="C1296" s="82">
        <f t="shared" ref="C1296:D1296" si="224">C1092</f>
        <v>2033</v>
      </c>
      <c r="D1296" s="82">
        <f t="shared" si="224"/>
        <v>6</v>
      </c>
      <c r="E1296" s="59"/>
      <c r="G1296" s="90" t="s">
        <v>138</v>
      </c>
      <c r="H1296" s="90" t="s">
        <v>22</v>
      </c>
      <c r="I1296" s="91">
        <f ca="1">INDEX($I$215:$I$282,MATCH($A1296,$C$215:$C$282,0))+'Fuel adder inputs and calcs'!Q1089</f>
        <v>9.3196743452264794</v>
      </c>
      <c r="J1296" s="91"/>
      <c r="K1296" s="90" t="s">
        <v>23</v>
      </c>
      <c r="L1296" s="92">
        <v>1</v>
      </c>
      <c r="M1296" s="138">
        <f t="shared" si="182"/>
        <v>48731</v>
      </c>
      <c r="N1296" s="137"/>
      <c r="O1296" s="90"/>
      <c r="P1296" s="86" t="s">
        <v>113</v>
      </c>
      <c r="Q1296" s="86"/>
      <c r="R1296" s="93" t="str">
        <f t="shared" si="165"/>
        <v>2024 Validation</v>
      </c>
    </row>
    <row r="1297" spans="1:18" x14ac:dyDescent="0.6">
      <c r="A1297" s="82" t="str">
        <f t="shared" si="179"/>
        <v>2033Q3</v>
      </c>
      <c r="B1297" s="82">
        <f t="shared" si="180"/>
        <v>3</v>
      </c>
      <c r="C1297" s="82">
        <f t="shared" ref="C1297:D1297" si="225">C1093</f>
        <v>2033</v>
      </c>
      <c r="D1297" s="82">
        <f t="shared" si="225"/>
        <v>7</v>
      </c>
      <c r="E1297" s="59"/>
      <c r="G1297" s="90" t="s">
        <v>138</v>
      </c>
      <c r="H1297" s="90" t="s">
        <v>22</v>
      </c>
      <c r="I1297" s="91">
        <f ca="1">INDEX($I$215:$I$282,MATCH($A1297,$C$215:$C$282,0))+'Fuel adder inputs and calcs'!Q1090</f>
        <v>9.0408012773852633</v>
      </c>
      <c r="J1297" s="91"/>
      <c r="K1297" s="90" t="s">
        <v>23</v>
      </c>
      <c r="L1297" s="92">
        <v>1</v>
      </c>
      <c r="M1297" s="138">
        <f t="shared" si="182"/>
        <v>48761</v>
      </c>
      <c r="N1297" s="137"/>
      <c r="O1297" s="90"/>
      <c r="P1297" s="86" t="s">
        <v>113</v>
      </c>
      <c r="Q1297" s="86"/>
      <c r="R1297" s="93" t="str">
        <f t="shared" si="165"/>
        <v>2024 Validation</v>
      </c>
    </row>
    <row r="1298" spans="1:18" x14ac:dyDescent="0.6">
      <c r="A1298" s="82" t="str">
        <f t="shared" si="179"/>
        <v>2033Q3</v>
      </c>
      <c r="B1298" s="82">
        <f t="shared" si="180"/>
        <v>3</v>
      </c>
      <c r="C1298" s="82">
        <f t="shared" ref="C1298:D1298" si="226">C1094</f>
        <v>2033</v>
      </c>
      <c r="D1298" s="82">
        <f t="shared" si="226"/>
        <v>8</v>
      </c>
      <c r="E1298" s="59"/>
      <c r="G1298" s="90" t="s">
        <v>138</v>
      </c>
      <c r="H1298" s="90" t="s">
        <v>22</v>
      </c>
      <c r="I1298" s="91">
        <f ca="1">INDEX($I$215:$I$282,MATCH($A1298,$C$215:$C$282,0))+'Fuel adder inputs and calcs'!Q1091</f>
        <v>9.0408012773852633</v>
      </c>
      <c r="J1298" s="91"/>
      <c r="K1298" s="90" t="s">
        <v>23</v>
      </c>
      <c r="L1298" s="92">
        <v>1</v>
      </c>
      <c r="M1298" s="138">
        <f t="shared" si="182"/>
        <v>48792</v>
      </c>
      <c r="N1298" s="137"/>
      <c r="O1298" s="90"/>
      <c r="P1298" s="86" t="s">
        <v>113</v>
      </c>
      <c r="Q1298" s="86"/>
      <c r="R1298" s="93" t="str">
        <f t="shared" si="165"/>
        <v>2024 Validation</v>
      </c>
    </row>
    <row r="1299" spans="1:18" x14ac:dyDescent="0.6">
      <c r="A1299" s="82" t="str">
        <f t="shared" si="179"/>
        <v>2033Q3</v>
      </c>
      <c r="B1299" s="82">
        <f t="shared" si="180"/>
        <v>3</v>
      </c>
      <c r="C1299" s="82">
        <f t="shared" ref="C1299:D1299" si="227">C1095</f>
        <v>2033</v>
      </c>
      <c r="D1299" s="82">
        <f t="shared" si="227"/>
        <v>9</v>
      </c>
      <c r="E1299" s="59"/>
      <c r="G1299" s="90" t="s">
        <v>138</v>
      </c>
      <c r="H1299" s="90" t="s">
        <v>22</v>
      </c>
      <c r="I1299" s="91">
        <f ca="1">INDEX($I$215:$I$282,MATCH($A1299,$C$215:$C$282,0))+'Fuel adder inputs and calcs'!Q1092</f>
        <v>9.0408012773852633</v>
      </c>
      <c r="J1299" s="91"/>
      <c r="K1299" s="90" t="s">
        <v>23</v>
      </c>
      <c r="L1299" s="92">
        <v>1</v>
      </c>
      <c r="M1299" s="138">
        <f t="shared" si="182"/>
        <v>48823</v>
      </c>
      <c r="N1299" s="137"/>
      <c r="O1299" s="90"/>
      <c r="P1299" s="86" t="s">
        <v>113</v>
      </c>
      <c r="Q1299" s="86"/>
      <c r="R1299" s="93" t="str">
        <f t="shared" si="165"/>
        <v>2024 Validation</v>
      </c>
    </row>
    <row r="1300" spans="1:18" x14ac:dyDescent="0.6">
      <c r="A1300" s="82" t="str">
        <f t="shared" si="179"/>
        <v>2033Q4</v>
      </c>
      <c r="B1300" s="82">
        <f t="shared" si="180"/>
        <v>4</v>
      </c>
      <c r="C1300" s="82">
        <f t="shared" ref="C1300:D1300" si="228">C1096</f>
        <v>2033</v>
      </c>
      <c r="D1300" s="82">
        <f t="shared" si="228"/>
        <v>10</v>
      </c>
      <c r="E1300" s="59"/>
      <c r="G1300" s="90" t="s">
        <v>138</v>
      </c>
      <c r="H1300" s="90" t="s">
        <v>22</v>
      </c>
      <c r="I1300" s="91">
        <f ca="1">INDEX($I$215:$I$282,MATCH($A1300,$C$215:$C$282,0))+'Fuel adder inputs and calcs'!Q1093</f>
        <v>11.153119888574668</v>
      </c>
      <c r="J1300" s="91"/>
      <c r="K1300" s="90" t="s">
        <v>23</v>
      </c>
      <c r="L1300" s="92">
        <v>1</v>
      </c>
      <c r="M1300" s="138">
        <f t="shared" si="182"/>
        <v>48853</v>
      </c>
      <c r="N1300" s="137"/>
      <c r="O1300" s="90"/>
      <c r="P1300" s="86" t="s">
        <v>113</v>
      </c>
      <c r="Q1300" s="86"/>
      <c r="R1300" s="93" t="str">
        <f t="shared" si="165"/>
        <v>2024 Validation</v>
      </c>
    </row>
    <row r="1301" spans="1:18" x14ac:dyDescent="0.6">
      <c r="A1301" s="82" t="str">
        <f t="shared" si="179"/>
        <v>2033Q4</v>
      </c>
      <c r="B1301" s="82">
        <f t="shared" si="180"/>
        <v>4</v>
      </c>
      <c r="C1301" s="82">
        <f t="shared" ref="C1301:D1301" si="229">C1097</f>
        <v>2033</v>
      </c>
      <c r="D1301" s="82">
        <f t="shared" si="229"/>
        <v>11</v>
      </c>
      <c r="E1301" s="59"/>
      <c r="G1301" s="90" t="s">
        <v>138</v>
      </c>
      <c r="H1301" s="90" t="s">
        <v>22</v>
      </c>
      <c r="I1301" s="91">
        <f ca="1">INDEX($I$215:$I$282,MATCH($A1301,$C$215:$C$282,0))+'Fuel adder inputs and calcs'!Q1094</f>
        <v>11.153119888574668</v>
      </c>
      <c r="J1301" s="91"/>
      <c r="K1301" s="90" t="s">
        <v>23</v>
      </c>
      <c r="L1301" s="92">
        <v>1</v>
      </c>
      <c r="M1301" s="138">
        <f t="shared" si="182"/>
        <v>48884</v>
      </c>
      <c r="N1301" s="137"/>
      <c r="O1301" s="90"/>
      <c r="P1301" s="86" t="s">
        <v>113</v>
      </c>
      <c r="Q1301" s="86"/>
      <c r="R1301" s="93" t="str">
        <f t="shared" si="165"/>
        <v>2024 Validation</v>
      </c>
    </row>
    <row r="1302" spans="1:18" x14ac:dyDescent="0.6">
      <c r="A1302" s="82" t="str">
        <f t="shared" si="179"/>
        <v>2033Q4</v>
      </c>
      <c r="B1302" s="82">
        <f t="shared" si="180"/>
        <v>4</v>
      </c>
      <c r="C1302" s="82">
        <f t="shared" ref="C1302:D1302" si="230">C1098</f>
        <v>2033</v>
      </c>
      <c r="D1302" s="82">
        <f t="shared" si="230"/>
        <v>12</v>
      </c>
      <c r="E1302" s="59"/>
      <c r="G1302" s="90" t="s">
        <v>138</v>
      </c>
      <c r="H1302" s="90" t="s">
        <v>22</v>
      </c>
      <c r="I1302" s="91">
        <f ca="1">INDEX($I$215:$I$282,MATCH($A1302,$C$215:$C$282,0))+'Fuel adder inputs and calcs'!Q1095</f>
        <v>12.099884594457022</v>
      </c>
      <c r="J1302" s="91"/>
      <c r="K1302" s="90" t="s">
        <v>23</v>
      </c>
      <c r="L1302" s="92">
        <v>1</v>
      </c>
      <c r="M1302" s="138">
        <f t="shared" si="182"/>
        <v>48914</v>
      </c>
      <c r="N1302" s="137"/>
      <c r="O1302" s="90"/>
      <c r="P1302" s="86" t="s">
        <v>113</v>
      </c>
      <c r="Q1302" s="86"/>
      <c r="R1302" s="93" t="str">
        <f t="shared" si="165"/>
        <v>2024 Validation</v>
      </c>
    </row>
    <row r="1303" spans="1:18" x14ac:dyDescent="0.6">
      <c r="A1303" s="82" t="str">
        <f t="shared" ref="A1303:A1366" si="231">C1303&amp;"Q"&amp;B1303</f>
        <v>2017Q1</v>
      </c>
      <c r="B1303" s="82">
        <f t="shared" ref="B1303:B1366" si="232">IF(D1303&lt;=3,1,IF(D1303&lt;=6,2,IF(D1303&lt;=9,3,4)))</f>
        <v>1</v>
      </c>
      <c r="C1303" s="82">
        <f t="shared" ref="C1303:D1303" si="233">C1099</f>
        <v>2017</v>
      </c>
      <c r="D1303" s="82">
        <f t="shared" si="233"/>
        <v>1</v>
      </c>
      <c r="E1303" s="59"/>
      <c r="F1303" s="6" t="s">
        <v>143</v>
      </c>
      <c r="G1303" s="90" t="s">
        <v>26</v>
      </c>
      <c r="H1303" s="90" t="s">
        <v>22</v>
      </c>
      <c r="I1303" s="91">
        <v>0</v>
      </c>
      <c r="J1303" s="91"/>
      <c r="K1303" s="90" t="s">
        <v>23</v>
      </c>
      <c r="L1303" s="92">
        <v>1</v>
      </c>
      <c r="M1303" s="138"/>
      <c r="N1303" s="137"/>
      <c r="O1303" s="90"/>
      <c r="P1303" s="86" t="s">
        <v>113</v>
      </c>
      <c r="Q1303" s="86"/>
      <c r="R1303" s="93" t="str">
        <f t="shared" si="60"/>
        <v>2024 Validation</v>
      </c>
    </row>
    <row r="1304" spans="1:18" x14ac:dyDescent="0.6">
      <c r="A1304" s="82" t="str">
        <f t="shared" si="231"/>
        <v>2017Q1</v>
      </c>
      <c r="B1304" s="82">
        <f t="shared" si="232"/>
        <v>1</v>
      </c>
      <c r="C1304" s="82">
        <f t="shared" ref="C1304:D1304" si="234">C1100</f>
        <v>2017</v>
      </c>
      <c r="D1304" s="82">
        <f t="shared" si="234"/>
        <v>2</v>
      </c>
      <c r="E1304" s="59"/>
      <c r="F1304" s="6" t="s">
        <v>143</v>
      </c>
      <c r="G1304" s="90" t="s">
        <v>139</v>
      </c>
      <c r="H1304" s="90" t="s">
        <v>22</v>
      </c>
      <c r="I1304" s="91">
        <f t="shared" ref="I1304:I1314" ca="1" si="235">I147*(1-Synergen_Gas_Discount)</f>
        <v>8.6675332863945513</v>
      </c>
      <c r="J1304" s="91"/>
      <c r="K1304" s="90" t="s">
        <v>23</v>
      </c>
      <c r="L1304" s="92">
        <v>1</v>
      </c>
      <c r="M1304" s="138">
        <f t="shared" ref="M1304:M1314" si="236">M555</f>
        <v>42736</v>
      </c>
      <c r="N1304" s="137"/>
      <c r="O1304" s="90"/>
      <c r="P1304" s="86" t="s">
        <v>113</v>
      </c>
      <c r="Q1304" s="86"/>
      <c r="R1304" s="93" t="str">
        <f t="shared" si="60"/>
        <v>2024 Validation</v>
      </c>
    </row>
    <row r="1305" spans="1:18" x14ac:dyDescent="0.6">
      <c r="A1305" s="82" t="str">
        <f t="shared" si="231"/>
        <v>2017Q1</v>
      </c>
      <c r="B1305" s="82">
        <f t="shared" si="232"/>
        <v>1</v>
      </c>
      <c r="C1305" s="82">
        <f t="shared" ref="C1305:D1305" si="237">C1101</f>
        <v>2017</v>
      </c>
      <c r="D1305" s="82">
        <f t="shared" si="237"/>
        <v>3</v>
      </c>
      <c r="E1305" s="59"/>
      <c r="G1305" s="90" t="s">
        <v>139</v>
      </c>
      <c r="H1305" s="90" t="s">
        <v>22</v>
      </c>
      <c r="I1305" s="91">
        <f t="shared" ca="1" si="235"/>
        <v>5.329394787353209</v>
      </c>
      <c r="J1305" s="91"/>
      <c r="K1305" s="90" t="s">
        <v>23</v>
      </c>
      <c r="L1305" s="92">
        <v>1</v>
      </c>
      <c r="M1305" s="138">
        <f t="shared" si="236"/>
        <v>42826</v>
      </c>
      <c r="N1305" s="137"/>
      <c r="O1305" s="90"/>
      <c r="P1305" s="86" t="s">
        <v>113</v>
      </c>
      <c r="Q1305" s="86"/>
      <c r="R1305" s="93" t="str">
        <f t="shared" si="60"/>
        <v>2024 Validation</v>
      </c>
    </row>
    <row r="1306" spans="1:18" x14ac:dyDescent="0.6">
      <c r="A1306" s="82" t="str">
        <f t="shared" si="231"/>
        <v>2017Q2</v>
      </c>
      <c r="B1306" s="82">
        <f t="shared" si="232"/>
        <v>2</v>
      </c>
      <c r="C1306" s="82">
        <f t="shared" ref="C1306:D1306" si="238">C1102</f>
        <v>2017</v>
      </c>
      <c r="D1306" s="82">
        <f t="shared" si="238"/>
        <v>4</v>
      </c>
      <c r="E1306" s="59"/>
      <c r="G1306" s="90" t="s">
        <v>139</v>
      </c>
      <c r="H1306" s="90" t="s">
        <v>22</v>
      </c>
      <c r="I1306" s="91">
        <f t="shared" ca="1" si="235"/>
        <v>5.1620709466484795</v>
      </c>
      <c r="J1306" s="91"/>
      <c r="K1306" s="90" t="s">
        <v>23</v>
      </c>
      <c r="L1306" s="92">
        <v>1</v>
      </c>
      <c r="M1306" s="138">
        <f t="shared" si="236"/>
        <v>42917</v>
      </c>
      <c r="N1306" s="137"/>
      <c r="O1306" s="90"/>
      <c r="P1306" s="86" t="s">
        <v>113</v>
      </c>
      <c r="Q1306" s="86"/>
      <c r="R1306" s="93" t="str">
        <f t="shared" si="60"/>
        <v>2024 Validation</v>
      </c>
    </row>
    <row r="1307" spans="1:18" x14ac:dyDescent="0.6">
      <c r="A1307" s="82" t="str">
        <f t="shared" si="231"/>
        <v>2017Q2</v>
      </c>
      <c r="B1307" s="82">
        <f t="shared" si="232"/>
        <v>2</v>
      </c>
      <c r="C1307" s="82">
        <f t="shared" ref="C1307:D1307" si="239">C1103</f>
        <v>2017</v>
      </c>
      <c r="D1307" s="82">
        <f t="shared" si="239"/>
        <v>5</v>
      </c>
      <c r="E1307" s="59"/>
      <c r="G1307" s="90" t="s">
        <v>139</v>
      </c>
      <c r="H1307" s="90" t="s">
        <v>22</v>
      </c>
      <c r="I1307" s="91">
        <f t="shared" ca="1" si="235"/>
        <v>5.759109172185652</v>
      </c>
      <c r="J1307" s="91"/>
      <c r="K1307" s="90" t="s">
        <v>23</v>
      </c>
      <c r="L1307" s="92">
        <v>1</v>
      </c>
      <c r="M1307" s="138">
        <f t="shared" si="236"/>
        <v>43009</v>
      </c>
      <c r="N1307" s="137"/>
      <c r="O1307" s="90"/>
      <c r="P1307" s="86" t="s">
        <v>113</v>
      </c>
      <c r="Q1307" s="86"/>
      <c r="R1307" s="93" t="str">
        <f t="shared" si="60"/>
        <v>2024 Validation</v>
      </c>
    </row>
    <row r="1308" spans="1:18" x14ac:dyDescent="0.6">
      <c r="A1308" s="82" t="str">
        <f t="shared" si="231"/>
        <v>2017Q2</v>
      </c>
      <c r="B1308" s="82">
        <f t="shared" si="232"/>
        <v>2</v>
      </c>
      <c r="C1308" s="82">
        <f t="shared" ref="C1308:D1308" si="240">C1104</f>
        <v>2017</v>
      </c>
      <c r="D1308" s="82">
        <f t="shared" si="240"/>
        <v>6</v>
      </c>
      <c r="E1308" s="59"/>
      <c r="G1308" s="90" t="s">
        <v>139</v>
      </c>
      <c r="H1308" s="90" t="s">
        <v>22</v>
      </c>
      <c r="I1308" s="91">
        <f t="shared" ca="1" si="235"/>
        <v>8.6675332863945513</v>
      </c>
      <c r="J1308" s="91"/>
      <c r="K1308" s="90" t="s">
        <v>23</v>
      </c>
      <c r="L1308" s="92">
        <v>1</v>
      </c>
      <c r="M1308" s="138">
        <f t="shared" si="236"/>
        <v>43101</v>
      </c>
      <c r="N1308" s="137"/>
      <c r="O1308" s="90"/>
      <c r="P1308" s="86" t="s">
        <v>113</v>
      </c>
      <c r="Q1308" s="86"/>
      <c r="R1308" s="93" t="str">
        <f t="shared" si="60"/>
        <v>2024 Validation</v>
      </c>
    </row>
    <row r="1309" spans="1:18" x14ac:dyDescent="0.6">
      <c r="A1309" s="82" t="str">
        <f t="shared" si="231"/>
        <v>2017Q3</v>
      </c>
      <c r="B1309" s="82">
        <f t="shared" si="232"/>
        <v>3</v>
      </c>
      <c r="C1309" s="82">
        <f t="shared" ref="C1309:D1309" si="241">C1105</f>
        <v>2017</v>
      </c>
      <c r="D1309" s="82">
        <f t="shared" si="241"/>
        <v>7</v>
      </c>
      <c r="E1309" s="59"/>
      <c r="G1309" s="90" t="s">
        <v>139</v>
      </c>
      <c r="H1309" s="90" t="s">
        <v>22</v>
      </c>
      <c r="I1309" s="91">
        <f t="shared" ca="1" si="235"/>
        <v>5.329394787353209</v>
      </c>
      <c r="J1309" s="91"/>
      <c r="K1309" s="90" t="s">
        <v>23</v>
      </c>
      <c r="L1309" s="92">
        <v>1</v>
      </c>
      <c r="M1309" s="138">
        <f t="shared" si="236"/>
        <v>43191</v>
      </c>
      <c r="N1309" s="137"/>
      <c r="O1309" s="90"/>
      <c r="P1309" s="86" t="s">
        <v>113</v>
      </c>
      <c r="Q1309" s="86"/>
      <c r="R1309" s="93" t="str">
        <f t="shared" si="60"/>
        <v>2024 Validation</v>
      </c>
    </row>
    <row r="1310" spans="1:18" x14ac:dyDescent="0.6">
      <c r="A1310" s="82" t="str">
        <f t="shared" si="231"/>
        <v>2017Q3</v>
      </c>
      <c r="B1310" s="82">
        <f t="shared" si="232"/>
        <v>3</v>
      </c>
      <c r="C1310" s="82">
        <f t="shared" ref="C1310:D1310" si="242">C1106</f>
        <v>2017</v>
      </c>
      <c r="D1310" s="82">
        <f t="shared" si="242"/>
        <v>8</v>
      </c>
      <c r="E1310" s="59"/>
      <c r="G1310" s="90" t="s">
        <v>139</v>
      </c>
      <c r="H1310" s="90" t="s">
        <v>22</v>
      </c>
      <c r="I1310" s="91">
        <f t="shared" ca="1" si="235"/>
        <v>5.1620709466484795</v>
      </c>
      <c r="J1310" s="91"/>
      <c r="K1310" s="90" t="s">
        <v>23</v>
      </c>
      <c r="L1310" s="92">
        <v>1</v>
      </c>
      <c r="M1310" s="138">
        <f t="shared" si="236"/>
        <v>43282</v>
      </c>
      <c r="N1310" s="137"/>
      <c r="O1310" s="90"/>
      <c r="P1310" s="86" t="s">
        <v>113</v>
      </c>
      <c r="Q1310" s="86"/>
      <c r="R1310" s="93" t="str">
        <f t="shared" si="60"/>
        <v>2024 Validation</v>
      </c>
    </row>
    <row r="1311" spans="1:18" x14ac:dyDescent="0.6">
      <c r="A1311" s="82" t="str">
        <f t="shared" si="231"/>
        <v>2017Q3</v>
      </c>
      <c r="B1311" s="82">
        <f t="shared" si="232"/>
        <v>3</v>
      </c>
      <c r="C1311" s="82">
        <f t="shared" ref="C1311:D1311" si="243">C1107</f>
        <v>2017</v>
      </c>
      <c r="D1311" s="82">
        <f t="shared" si="243"/>
        <v>9</v>
      </c>
      <c r="E1311" s="59"/>
      <c r="G1311" s="90" t="s">
        <v>139</v>
      </c>
      <c r="H1311" s="90" t="s">
        <v>22</v>
      </c>
      <c r="I1311" s="91">
        <f t="shared" ca="1" si="235"/>
        <v>5.759109172185652</v>
      </c>
      <c r="J1311" s="91"/>
      <c r="K1311" s="90" t="s">
        <v>23</v>
      </c>
      <c r="L1311" s="92">
        <v>1</v>
      </c>
      <c r="M1311" s="138">
        <f t="shared" si="236"/>
        <v>43374</v>
      </c>
      <c r="N1311" s="137"/>
      <c r="O1311" s="90"/>
      <c r="P1311" s="86" t="s">
        <v>113</v>
      </c>
      <c r="Q1311" s="86"/>
      <c r="R1311" s="93" t="str">
        <f t="shared" si="60"/>
        <v>2024 Validation</v>
      </c>
    </row>
    <row r="1312" spans="1:18" x14ac:dyDescent="0.6">
      <c r="A1312" s="82" t="str">
        <f t="shared" si="231"/>
        <v>2017Q4</v>
      </c>
      <c r="B1312" s="82">
        <f t="shared" si="232"/>
        <v>4</v>
      </c>
      <c r="C1312" s="82">
        <f t="shared" ref="C1312:D1312" si="244">C1108</f>
        <v>2017</v>
      </c>
      <c r="D1312" s="82">
        <f t="shared" si="244"/>
        <v>10</v>
      </c>
      <c r="E1312" s="59"/>
      <c r="G1312" s="90" t="s">
        <v>139</v>
      </c>
      <c r="H1312" s="90" t="s">
        <v>22</v>
      </c>
      <c r="I1312" s="91">
        <f t="shared" ca="1" si="235"/>
        <v>8.6675332863945513</v>
      </c>
      <c r="J1312" s="91"/>
      <c r="K1312" s="90" t="s">
        <v>23</v>
      </c>
      <c r="L1312" s="92">
        <v>1</v>
      </c>
      <c r="M1312" s="138">
        <f t="shared" si="236"/>
        <v>43466</v>
      </c>
      <c r="N1312" s="137"/>
      <c r="O1312" s="90"/>
      <c r="P1312" s="86" t="s">
        <v>113</v>
      </c>
      <c r="Q1312" s="86"/>
      <c r="R1312" s="93" t="str">
        <f t="shared" si="60"/>
        <v>2024 Validation</v>
      </c>
    </row>
    <row r="1313" spans="1:18" x14ac:dyDescent="0.6">
      <c r="A1313" s="82" t="str">
        <f t="shared" si="231"/>
        <v>2017Q4</v>
      </c>
      <c r="B1313" s="82">
        <f t="shared" si="232"/>
        <v>4</v>
      </c>
      <c r="C1313" s="82">
        <f t="shared" ref="C1313:D1313" si="245">C1109</f>
        <v>2017</v>
      </c>
      <c r="D1313" s="82">
        <f t="shared" si="245"/>
        <v>11</v>
      </c>
      <c r="E1313" s="59"/>
      <c r="G1313" s="90" t="s">
        <v>139</v>
      </c>
      <c r="H1313" s="90" t="s">
        <v>22</v>
      </c>
      <c r="I1313" s="91">
        <f t="shared" ca="1" si="235"/>
        <v>5.329394787353209</v>
      </c>
      <c r="J1313" s="91"/>
      <c r="K1313" s="90" t="s">
        <v>23</v>
      </c>
      <c r="L1313" s="92">
        <v>1</v>
      </c>
      <c r="M1313" s="138">
        <f t="shared" si="236"/>
        <v>43556</v>
      </c>
      <c r="N1313" s="137"/>
      <c r="O1313" s="90"/>
      <c r="P1313" s="86" t="s">
        <v>113</v>
      </c>
      <c r="Q1313" s="86"/>
      <c r="R1313" s="93" t="str">
        <f t="shared" si="60"/>
        <v>2024 Validation</v>
      </c>
    </row>
    <row r="1314" spans="1:18" x14ac:dyDescent="0.6">
      <c r="A1314" s="82" t="str">
        <f t="shared" si="231"/>
        <v>2017Q4</v>
      </c>
      <c r="B1314" s="82">
        <f t="shared" si="232"/>
        <v>4</v>
      </c>
      <c r="C1314" s="82">
        <f t="shared" ref="C1314:D1314" si="246">C1110</f>
        <v>2017</v>
      </c>
      <c r="D1314" s="82">
        <f t="shared" si="246"/>
        <v>12</v>
      </c>
      <c r="E1314" s="59"/>
      <c r="F1314" s="6" t="s">
        <v>137</v>
      </c>
      <c r="G1314" s="90" t="s">
        <v>139</v>
      </c>
      <c r="H1314" s="90" t="s">
        <v>22</v>
      </c>
      <c r="I1314" s="91">
        <f t="shared" ca="1" si="235"/>
        <v>5.1620709466484795</v>
      </c>
      <c r="J1314" s="91"/>
      <c r="K1314" s="90" t="s">
        <v>23</v>
      </c>
      <c r="L1314" s="92">
        <v>1</v>
      </c>
      <c r="M1314" s="138">
        <f t="shared" si="236"/>
        <v>43647</v>
      </c>
      <c r="N1314" s="137"/>
      <c r="O1314" s="90"/>
      <c r="P1314" s="86" t="s">
        <v>113</v>
      </c>
      <c r="Q1314" s="86"/>
      <c r="R1314" s="93" t="str">
        <f t="shared" si="60"/>
        <v>2024 Validation</v>
      </c>
    </row>
    <row r="1315" spans="1:18" x14ac:dyDescent="0.6">
      <c r="A1315" s="82" t="str">
        <f t="shared" si="231"/>
        <v>2018Q1</v>
      </c>
      <c r="B1315" s="82">
        <f t="shared" si="232"/>
        <v>1</v>
      </c>
      <c r="C1315" s="82">
        <f t="shared" ref="C1315:D1315" si="247">C1111</f>
        <v>2018</v>
      </c>
      <c r="D1315" s="82">
        <f t="shared" si="247"/>
        <v>1</v>
      </c>
      <c r="E1315" s="59"/>
      <c r="F1315" s="6" t="s">
        <v>137</v>
      </c>
      <c r="G1315" s="90" t="s">
        <v>139</v>
      </c>
      <c r="H1315" s="90" t="s">
        <v>22</v>
      </c>
      <c r="I1315" s="91">
        <f t="shared" ref="I1315:I1346" ca="1" si="248">I157</f>
        <v>8.6034515777474656</v>
      </c>
      <c r="J1315" s="91"/>
      <c r="K1315" s="90" t="s">
        <v>23</v>
      </c>
      <c r="L1315" s="92">
        <v>1</v>
      </c>
      <c r="M1315" s="138">
        <v>43703</v>
      </c>
      <c r="N1315" s="137"/>
      <c r="O1315" s="90"/>
      <c r="P1315" s="86" t="s">
        <v>113</v>
      </c>
      <c r="Q1315" s="86"/>
      <c r="R1315" s="93" t="str">
        <f t="shared" si="60"/>
        <v>2024 Validation</v>
      </c>
    </row>
    <row r="1316" spans="1:18" x14ac:dyDescent="0.6">
      <c r="A1316" s="82" t="str">
        <f t="shared" si="231"/>
        <v>2018Q1</v>
      </c>
      <c r="B1316" s="82">
        <f t="shared" si="232"/>
        <v>1</v>
      </c>
      <c r="C1316" s="82">
        <f t="shared" ref="C1316:D1316" si="249">C1112</f>
        <v>2018</v>
      </c>
      <c r="D1316" s="82">
        <f t="shared" si="249"/>
        <v>2</v>
      </c>
      <c r="E1316" s="59"/>
      <c r="F1316" s="153"/>
      <c r="G1316" s="90" t="s">
        <v>139</v>
      </c>
      <c r="H1316" s="90" t="s">
        <v>22</v>
      </c>
      <c r="I1316" s="91">
        <f t="shared" ca="1" si="248"/>
        <v>9.5985152869760864</v>
      </c>
      <c r="J1316" s="91"/>
      <c r="K1316" s="90" t="s">
        <v>23</v>
      </c>
      <c r="L1316" s="92">
        <v>1</v>
      </c>
      <c r="M1316" s="138">
        <f t="shared" ref="M1316:M1355" si="250">M566</f>
        <v>43739</v>
      </c>
      <c r="N1316" s="137"/>
      <c r="O1316" s="90"/>
      <c r="P1316" s="86" t="s">
        <v>113</v>
      </c>
      <c r="Q1316" s="86"/>
      <c r="R1316" s="93" t="str">
        <f t="shared" si="60"/>
        <v>2024 Validation</v>
      </c>
    </row>
    <row r="1317" spans="1:18" x14ac:dyDescent="0.6">
      <c r="A1317" s="82" t="str">
        <f t="shared" si="231"/>
        <v>2018Q1</v>
      </c>
      <c r="B1317" s="82">
        <f t="shared" si="232"/>
        <v>1</v>
      </c>
      <c r="C1317" s="82">
        <f t="shared" ref="C1317:D1317" si="251">C1113</f>
        <v>2018</v>
      </c>
      <c r="D1317" s="82">
        <f t="shared" si="251"/>
        <v>3</v>
      </c>
      <c r="E1317" s="59"/>
      <c r="F1317" s="153"/>
      <c r="G1317" s="90" t="s">
        <v>139</v>
      </c>
      <c r="H1317" s="90" t="s">
        <v>22</v>
      </c>
      <c r="I1317" s="91">
        <f t="shared" ca="1" si="248"/>
        <v>14.445888810657586</v>
      </c>
      <c r="J1317" s="91"/>
      <c r="K1317" s="90" t="s">
        <v>23</v>
      </c>
      <c r="L1317" s="92">
        <v>1</v>
      </c>
      <c r="M1317" s="138">
        <f t="shared" si="250"/>
        <v>43831</v>
      </c>
      <c r="N1317" s="137"/>
      <c r="O1317" s="90"/>
      <c r="P1317" s="86" t="s">
        <v>113</v>
      </c>
      <c r="Q1317" s="86"/>
      <c r="R1317" s="93" t="str">
        <f t="shared" si="60"/>
        <v>2024 Validation</v>
      </c>
    </row>
    <row r="1318" spans="1:18" x14ac:dyDescent="0.6">
      <c r="A1318" s="82" t="str">
        <f t="shared" si="231"/>
        <v>2018Q2</v>
      </c>
      <c r="B1318" s="82">
        <f t="shared" si="232"/>
        <v>2</v>
      </c>
      <c r="C1318" s="82">
        <f t="shared" ref="C1318:D1318" si="252">C1114</f>
        <v>2018</v>
      </c>
      <c r="D1318" s="82">
        <f t="shared" si="252"/>
        <v>4</v>
      </c>
      <c r="E1318" s="59"/>
      <c r="F1318" s="153"/>
      <c r="G1318" s="90" t="s">
        <v>139</v>
      </c>
      <c r="H1318" s="90" t="s">
        <v>22</v>
      </c>
      <c r="I1318" s="91">
        <f t="shared" ca="1" si="248"/>
        <v>8.8823246455886817</v>
      </c>
      <c r="J1318" s="91"/>
      <c r="K1318" s="90" t="s">
        <v>23</v>
      </c>
      <c r="L1318" s="92">
        <v>1</v>
      </c>
      <c r="M1318" s="138">
        <f t="shared" si="250"/>
        <v>43922</v>
      </c>
      <c r="N1318" s="137"/>
      <c r="O1318" s="90"/>
      <c r="P1318" s="86" t="s">
        <v>113</v>
      </c>
      <c r="Q1318" s="86"/>
      <c r="R1318" s="93" t="str">
        <f t="shared" si="60"/>
        <v>2024 Validation</v>
      </c>
    </row>
    <row r="1319" spans="1:18" x14ac:dyDescent="0.6">
      <c r="A1319" s="82" t="str">
        <f t="shared" si="231"/>
        <v>2018Q2</v>
      </c>
      <c r="B1319" s="82">
        <f t="shared" si="232"/>
        <v>2</v>
      </c>
      <c r="C1319" s="82">
        <f t="shared" ref="C1319:D1319" si="253">C1115</f>
        <v>2018</v>
      </c>
      <c r="D1319" s="82">
        <f t="shared" si="253"/>
        <v>5</v>
      </c>
      <c r="E1319" s="59"/>
      <c r="F1319" s="153"/>
      <c r="G1319" s="90" t="s">
        <v>139</v>
      </c>
      <c r="H1319" s="90" t="s">
        <v>22</v>
      </c>
      <c r="I1319" s="91">
        <f t="shared" ca="1" si="248"/>
        <v>8.6034515777474656</v>
      </c>
      <c r="J1319" s="91"/>
      <c r="K1319" s="90" t="s">
        <v>23</v>
      </c>
      <c r="L1319" s="92">
        <v>1</v>
      </c>
      <c r="M1319" s="138">
        <f t="shared" si="250"/>
        <v>44013</v>
      </c>
      <c r="N1319" s="137"/>
      <c r="O1319" s="90"/>
      <c r="P1319" s="86" t="s">
        <v>113</v>
      </c>
      <c r="Q1319" s="86"/>
      <c r="R1319" s="93" t="str">
        <f t="shared" si="60"/>
        <v>2024 Validation</v>
      </c>
    </row>
    <row r="1320" spans="1:18" x14ac:dyDescent="0.6">
      <c r="A1320" s="82" t="str">
        <f t="shared" si="231"/>
        <v>2018Q2</v>
      </c>
      <c r="B1320" s="82">
        <f t="shared" si="232"/>
        <v>2</v>
      </c>
      <c r="C1320" s="82">
        <f t="shared" ref="C1320:D1320" si="254">C1116</f>
        <v>2018</v>
      </c>
      <c r="D1320" s="82">
        <f t="shared" si="254"/>
        <v>6</v>
      </c>
      <c r="E1320" s="59"/>
      <c r="F1320" s="153"/>
      <c r="G1320" s="90" t="s">
        <v>139</v>
      </c>
      <c r="H1320" s="90" t="s">
        <v>22</v>
      </c>
      <c r="I1320" s="91">
        <f t="shared" ca="1" si="248"/>
        <v>9.5985152869760864</v>
      </c>
      <c r="J1320" s="91"/>
      <c r="K1320" s="90" t="s">
        <v>23</v>
      </c>
      <c r="L1320" s="92">
        <v>1</v>
      </c>
      <c r="M1320" s="138">
        <f t="shared" si="250"/>
        <v>44105</v>
      </c>
      <c r="N1320" s="137"/>
      <c r="O1320" s="90"/>
      <c r="P1320" s="86" t="s">
        <v>113</v>
      </c>
      <c r="Q1320" s="86"/>
      <c r="R1320" s="93" t="str">
        <f t="shared" si="60"/>
        <v>2024 Validation</v>
      </c>
    </row>
    <row r="1321" spans="1:18" x14ac:dyDescent="0.6">
      <c r="A1321" s="82" t="str">
        <f t="shared" si="231"/>
        <v>2018Q3</v>
      </c>
      <c r="B1321" s="82">
        <f t="shared" si="232"/>
        <v>3</v>
      </c>
      <c r="C1321" s="82">
        <f t="shared" ref="C1321:D1321" si="255">C1117</f>
        <v>2018</v>
      </c>
      <c r="D1321" s="82">
        <f t="shared" si="255"/>
        <v>7</v>
      </c>
      <c r="E1321" s="59"/>
      <c r="F1321" s="153"/>
      <c r="G1321" s="90" t="s">
        <v>139</v>
      </c>
      <c r="H1321" s="90" t="s">
        <v>22</v>
      </c>
      <c r="I1321" s="91">
        <f t="shared" ca="1" si="248"/>
        <v>14.445888810657586</v>
      </c>
      <c r="J1321" s="91"/>
      <c r="K1321" s="90" t="s">
        <v>23</v>
      </c>
      <c r="L1321" s="92">
        <v>1</v>
      </c>
      <c r="M1321" s="138">
        <f t="shared" si="250"/>
        <v>44197</v>
      </c>
      <c r="N1321" s="137"/>
      <c r="O1321" s="90"/>
      <c r="P1321" s="86" t="s">
        <v>113</v>
      </c>
      <c r="Q1321" s="86"/>
      <c r="R1321" s="93" t="str">
        <f t="shared" si="60"/>
        <v>2024 Validation</v>
      </c>
    </row>
    <row r="1322" spans="1:18" x14ac:dyDescent="0.6">
      <c r="A1322" s="82" t="str">
        <f t="shared" si="231"/>
        <v>2018Q3</v>
      </c>
      <c r="B1322" s="82">
        <f t="shared" si="232"/>
        <v>3</v>
      </c>
      <c r="C1322" s="82">
        <f t="shared" ref="C1322:D1322" si="256">C1118</f>
        <v>2018</v>
      </c>
      <c r="D1322" s="82">
        <f t="shared" si="256"/>
        <v>8</v>
      </c>
      <c r="E1322" s="59"/>
      <c r="F1322" s="153"/>
      <c r="G1322" s="90" t="s">
        <v>139</v>
      </c>
      <c r="H1322" s="90" t="s">
        <v>22</v>
      </c>
      <c r="I1322" s="91">
        <f t="shared" ca="1" si="248"/>
        <v>8.8823246455886817</v>
      </c>
      <c r="J1322" s="91"/>
      <c r="K1322" s="90" t="s">
        <v>23</v>
      </c>
      <c r="L1322" s="92">
        <v>1</v>
      </c>
      <c r="M1322" s="138">
        <f t="shared" si="250"/>
        <v>44287</v>
      </c>
      <c r="N1322" s="137"/>
      <c r="O1322" s="90"/>
      <c r="P1322" s="86" t="s">
        <v>113</v>
      </c>
      <c r="Q1322" s="86"/>
      <c r="R1322" s="93" t="str">
        <f t="shared" si="60"/>
        <v>2024 Validation</v>
      </c>
    </row>
    <row r="1323" spans="1:18" x14ac:dyDescent="0.6">
      <c r="A1323" s="82" t="str">
        <f t="shared" si="231"/>
        <v>2018Q3</v>
      </c>
      <c r="B1323" s="82">
        <f t="shared" si="232"/>
        <v>3</v>
      </c>
      <c r="C1323" s="82">
        <f t="shared" ref="C1323:D1323" si="257">C1119</f>
        <v>2018</v>
      </c>
      <c r="D1323" s="82">
        <f t="shared" si="257"/>
        <v>9</v>
      </c>
      <c r="E1323" s="59"/>
      <c r="F1323" s="153"/>
      <c r="G1323" s="90" t="s">
        <v>139</v>
      </c>
      <c r="H1323" s="90" t="s">
        <v>22</v>
      </c>
      <c r="I1323" s="91">
        <f t="shared" ca="1" si="248"/>
        <v>8.6034515777474656</v>
      </c>
      <c r="J1323" s="91"/>
      <c r="K1323" s="90" t="s">
        <v>23</v>
      </c>
      <c r="L1323" s="92">
        <v>1</v>
      </c>
      <c r="M1323" s="138">
        <f t="shared" si="250"/>
        <v>44378</v>
      </c>
      <c r="N1323" s="137"/>
      <c r="O1323" s="90"/>
      <c r="P1323" s="86" t="s">
        <v>113</v>
      </c>
      <c r="Q1323" s="86"/>
      <c r="R1323" s="93" t="str">
        <f t="shared" si="60"/>
        <v>2024 Validation</v>
      </c>
    </row>
    <row r="1324" spans="1:18" x14ac:dyDescent="0.6">
      <c r="A1324" s="82" t="str">
        <f t="shared" si="231"/>
        <v>2018Q4</v>
      </c>
      <c r="B1324" s="82">
        <f t="shared" si="232"/>
        <v>4</v>
      </c>
      <c r="C1324" s="82">
        <f t="shared" ref="C1324:D1324" si="258">C1120</f>
        <v>2018</v>
      </c>
      <c r="D1324" s="82">
        <f t="shared" si="258"/>
        <v>10</v>
      </c>
      <c r="E1324" s="59"/>
      <c r="F1324" s="153"/>
      <c r="G1324" s="90" t="s">
        <v>139</v>
      </c>
      <c r="H1324" s="90" t="s">
        <v>22</v>
      </c>
      <c r="I1324" s="91">
        <f t="shared" ca="1" si="248"/>
        <v>9.5985152869760864</v>
      </c>
      <c r="J1324" s="91"/>
      <c r="K1324" s="90" t="s">
        <v>23</v>
      </c>
      <c r="L1324" s="92">
        <v>1</v>
      </c>
      <c r="M1324" s="138">
        <f t="shared" si="250"/>
        <v>44470</v>
      </c>
      <c r="N1324" s="137"/>
      <c r="O1324" s="90"/>
      <c r="P1324" s="86" t="s">
        <v>113</v>
      </c>
      <c r="Q1324" s="86"/>
      <c r="R1324" s="93" t="str">
        <f t="shared" si="60"/>
        <v>2024 Validation</v>
      </c>
    </row>
    <row r="1325" spans="1:18" x14ac:dyDescent="0.6">
      <c r="A1325" s="82" t="str">
        <f t="shared" si="231"/>
        <v>2018Q4</v>
      </c>
      <c r="B1325" s="82">
        <f t="shared" si="232"/>
        <v>4</v>
      </c>
      <c r="C1325" s="82">
        <f t="shared" ref="C1325:D1325" si="259">C1121</f>
        <v>2018</v>
      </c>
      <c r="D1325" s="82">
        <f t="shared" si="259"/>
        <v>11</v>
      </c>
      <c r="E1325" s="59"/>
      <c r="F1325" s="153"/>
      <c r="G1325" s="90" t="s">
        <v>139</v>
      </c>
      <c r="H1325" s="90" t="s">
        <v>22</v>
      </c>
      <c r="I1325" s="91">
        <f t="shared" ca="1" si="248"/>
        <v>14.445888810657586</v>
      </c>
      <c r="J1325" s="91"/>
      <c r="K1325" s="90" t="s">
        <v>23</v>
      </c>
      <c r="L1325" s="92">
        <v>1</v>
      </c>
      <c r="M1325" s="138">
        <f t="shared" si="250"/>
        <v>44562</v>
      </c>
      <c r="N1325" s="137"/>
      <c r="O1325" s="90"/>
      <c r="P1325" s="86" t="s">
        <v>113</v>
      </c>
      <c r="Q1325" s="86"/>
      <c r="R1325" s="93" t="str">
        <f t="shared" si="60"/>
        <v>2024 Validation</v>
      </c>
    </row>
    <row r="1326" spans="1:18" x14ac:dyDescent="0.6">
      <c r="A1326" s="82" t="str">
        <f t="shared" si="231"/>
        <v>2018Q4</v>
      </c>
      <c r="B1326" s="82">
        <f t="shared" si="232"/>
        <v>4</v>
      </c>
      <c r="C1326" s="82">
        <f t="shared" ref="C1326:D1326" si="260">C1122</f>
        <v>2018</v>
      </c>
      <c r="D1326" s="82">
        <f t="shared" si="260"/>
        <v>12</v>
      </c>
      <c r="E1326" s="59"/>
      <c r="F1326" s="153"/>
      <c r="G1326" s="90" t="s">
        <v>139</v>
      </c>
      <c r="H1326" s="90" t="s">
        <v>22</v>
      </c>
      <c r="I1326" s="91">
        <f t="shared" ca="1" si="248"/>
        <v>8.8823246455886817</v>
      </c>
      <c r="J1326" s="91"/>
      <c r="K1326" s="90" t="s">
        <v>23</v>
      </c>
      <c r="L1326" s="92">
        <v>1</v>
      </c>
      <c r="M1326" s="138">
        <f t="shared" si="250"/>
        <v>44652</v>
      </c>
      <c r="N1326" s="137"/>
      <c r="O1326" s="90"/>
      <c r="P1326" s="86" t="s">
        <v>113</v>
      </c>
      <c r="Q1326" s="86"/>
      <c r="R1326" s="93" t="str">
        <f t="shared" si="60"/>
        <v>2024 Validation</v>
      </c>
    </row>
    <row r="1327" spans="1:18" x14ac:dyDescent="0.6">
      <c r="A1327" s="82" t="str">
        <f t="shared" si="231"/>
        <v>2019Q1</v>
      </c>
      <c r="B1327" s="82">
        <f t="shared" si="232"/>
        <v>1</v>
      </c>
      <c r="C1327" s="82">
        <f t="shared" ref="C1327:D1327" si="261">C1123</f>
        <v>2019</v>
      </c>
      <c r="D1327" s="82">
        <f t="shared" si="261"/>
        <v>1</v>
      </c>
      <c r="E1327" s="59"/>
      <c r="F1327" s="153"/>
      <c r="G1327" s="90" t="s">
        <v>139</v>
      </c>
      <c r="H1327" s="90" t="s">
        <v>22</v>
      </c>
      <c r="I1327" s="91">
        <f t="shared" ca="1" si="248"/>
        <v>8.6034515777474656</v>
      </c>
      <c r="J1327" s="91"/>
      <c r="K1327" s="90" t="s">
        <v>23</v>
      </c>
      <c r="L1327" s="92">
        <v>1</v>
      </c>
      <c r="M1327" s="138">
        <f t="shared" si="250"/>
        <v>44743</v>
      </c>
      <c r="N1327" s="137"/>
      <c r="O1327" s="90"/>
      <c r="P1327" s="86" t="s">
        <v>113</v>
      </c>
      <c r="Q1327" s="86"/>
      <c r="R1327" s="93" t="str">
        <f t="shared" si="60"/>
        <v>2024 Validation</v>
      </c>
    </row>
    <row r="1328" spans="1:18" x14ac:dyDescent="0.6">
      <c r="A1328" s="82" t="str">
        <f t="shared" si="231"/>
        <v>2019Q1</v>
      </c>
      <c r="B1328" s="82">
        <f t="shared" si="232"/>
        <v>1</v>
      </c>
      <c r="C1328" s="82">
        <f t="shared" ref="C1328:D1328" si="262">C1124</f>
        <v>2019</v>
      </c>
      <c r="D1328" s="82">
        <f t="shared" si="262"/>
        <v>2</v>
      </c>
      <c r="E1328" s="59"/>
      <c r="F1328" s="153"/>
      <c r="G1328" s="90" t="s">
        <v>139</v>
      </c>
      <c r="H1328" s="90" t="s">
        <v>22</v>
      </c>
      <c r="I1328" s="91">
        <f t="shared" ca="1" si="248"/>
        <v>9.5985152869760864</v>
      </c>
      <c r="J1328" s="91"/>
      <c r="K1328" s="90" t="s">
        <v>23</v>
      </c>
      <c r="L1328" s="92">
        <v>1</v>
      </c>
      <c r="M1328" s="138">
        <f t="shared" si="250"/>
        <v>44835</v>
      </c>
      <c r="N1328" s="137"/>
      <c r="O1328" s="90"/>
      <c r="P1328" s="86" t="s">
        <v>113</v>
      </c>
      <c r="Q1328" s="86"/>
      <c r="R1328" s="93" t="str">
        <f t="shared" si="60"/>
        <v>2024 Validation</v>
      </c>
    </row>
    <row r="1329" spans="1:18" x14ac:dyDescent="0.6">
      <c r="A1329" s="82" t="str">
        <f t="shared" si="231"/>
        <v>2019Q1</v>
      </c>
      <c r="B1329" s="82">
        <f t="shared" si="232"/>
        <v>1</v>
      </c>
      <c r="C1329" s="82">
        <f t="shared" ref="C1329:D1329" si="263">C1125</f>
        <v>2019</v>
      </c>
      <c r="D1329" s="82">
        <f t="shared" si="263"/>
        <v>3</v>
      </c>
      <c r="E1329" s="59"/>
      <c r="F1329" s="153"/>
      <c r="G1329" s="90" t="s">
        <v>139</v>
      </c>
      <c r="H1329" s="90" t="s">
        <v>22</v>
      </c>
      <c r="I1329" s="91">
        <f t="shared" ca="1" si="248"/>
        <v>14.445888810657586</v>
      </c>
      <c r="J1329" s="91"/>
      <c r="K1329" s="90" t="s">
        <v>23</v>
      </c>
      <c r="L1329" s="92">
        <v>1</v>
      </c>
      <c r="M1329" s="138">
        <f t="shared" si="250"/>
        <v>44927</v>
      </c>
      <c r="N1329" s="137"/>
      <c r="O1329" s="90"/>
      <c r="P1329" s="86" t="s">
        <v>113</v>
      </c>
      <c r="Q1329" s="86"/>
      <c r="R1329" s="93" t="str">
        <f t="shared" si="60"/>
        <v>2024 Validation</v>
      </c>
    </row>
    <row r="1330" spans="1:18" x14ac:dyDescent="0.6">
      <c r="A1330" s="82" t="str">
        <f t="shared" si="231"/>
        <v>2019Q2</v>
      </c>
      <c r="B1330" s="82">
        <f t="shared" si="232"/>
        <v>2</v>
      </c>
      <c r="C1330" s="82">
        <f t="shared" ref="C1330:D1330" si="264">C1126</f>
        <v>2019</v>
      </c>
      <c r="D1330" s="82">
        <f t="shared" si="264"/>
        <v>4</v>
      </c>
      <c r="E1330" s="59"/>
      <c r="F1330" s="153"/>
      <c r="G1330" s="90" t="s">
        <v>139</v>
      </c>
      <c r="H1330" s="90" t="s">
        <v>22</v>
      </c>
      <c r="I1330" s="91">
        <f t="shared" ca="1" si="248"/>
        <v>8.8823246455886817</v>
      </c>
      <c r="J1330" s="91"/>
      <c r="K1330" s="90" t="s">
        <v>23</v>
      </c>
      <c r="L1330" s="92">
        <v>1</v>
      </c>
      <c r="M1330" s="138">
        <f t="shared" si="250"/>
        <v>45017</v>
      </c>
      <c r="N1330" s="137"/>
      <c r="O1330" s="90"/>
      <c r="P1330" s="86" t="s">
        <v>113</v>
      </c>
      <c r="Q1330" s="86"/>
      <c r="R1330" s="93" t="str">
        <f t="shared" si="60"/>
        <v>2024 Validation</v>
      </c>
    </row>
    <row r="1331" spans="1:18" x14ac:dyDescent="0.6">
      <c r="A1331" s="82" t="str">
        <f t="shared" si="231"/>
        <v>2019Q2</v>
      </c>
      <c r="B1331" s="82">
        <f t="shared" si="232"/>
        <v>2</v>
      </c>
      <c r="C1331" s="82">
        <f t="shared" ref="C1331:D1331" si="265">C1127</f>
        <v>2019</v>
      </c>
      <c r="D1331" s="82">
        <f t="shared" si="265"/>
        <v>5</v>
      </c>
      <c r="E1331" s="59"/>
      <c r="F1331" s="153"/>
      <c r="G1331" s="90" t="s">
        <v>139</v>
      </c>
      <c r="H1331" s="90" t="s">
        <v>22</v>
      </c>
      <c r="I1331" s="91">
        <f t="shared" ca="1" si="248"/>
        <v>8.6034515777474656</v>
      </c>
      <c r="J1331" s="91"/>
      <c r="K1331" s="90" t="s">
        <v>23</v>
      </c>
      <c r="L1331" s="92">
        <v>1</v>
      </c>
      <c r="M1331" s="138">
        <f t="shared" si="250"/>
        <v>45108</v>
      </c>
      <c r="N1331" s="137"/>
      <c r="O1331" s="90"/>
      <c r="P1331" s="86" t="s">
        <v>113</v>
      </c>
      <c r="Q1331" s="86"/>
      <c r="R1331" s="93" t="str">
        <f t="shared" si="60"/>
        <v>2024 Validation</v>
      </c>
    </row>
    <row r="1332" spans="1:18" x14ac:dyDescent="0.6">
      <c r="A1332" s="82" t="str">
        <f t="shared" si="231"/>
        <v>2019Q2</v>
      </c>
      <c r="B1332" s="82">
        <f t="shared" si="232"/>
        <v>2</v>
      </c>
      <c r="C1332" s="82">
        <f t="shared" ref="C1332:D1332" si="266">C1128</f>
        <v>2019</v>
      </c>
      <c r="D1332" s="82">
        <f t="shared" si="266"/>
        <v>6</v>
      </c>
      <c r="E1332" s="59"/>
      <c r="F1332" s="153"/>
      <c r="G1332" s="90" t="s">
        <v>139</v>
      </c>
      <c r="H1332" s="90" t="s">
        <v>22</v>
      </c>
      <c r="I1332" s="91">
        <f t="shared" ca="1" si="248"/>
        <v>9.5985152869760864</v>
      </c>
      <c r="J1332" s="91"/>
      <c r="K1332" s="90" t="s">
        <v>23</v>
      </c>
      <c r="L1332" s="92">
        <v>1</v>
      </c>
      <c r="M1332" s="138">
        <f t="shared" si="250"/>
        <v>45200</v>
      </c>
      <c r="N1332" s="137"/>
      <c r="O1332" s="90"/>
      <c r="P1332" s="86" t="s">
        <v>113</v>
      </c>
      <c r="Q1332" s="86"/>
      <c r="R1332" s="93" t="str">
        <f t="shared" si="60"/>
        <v>2024 Validation</v>
      </c>
    </row>
    <row r="1333" spans="1:18" x14ac:dyDescent="0.6">
      <c r="A1333" s="82" t="str">
        <f t="shared" si="231"/>
        <v>2019Q3</v>
      </c>
      <c r="B1333" s="82">
        <f t="shared" si="232"/>
        <v>3</v>
      </c>
      <c r="C1333" s="82">
        <f t="shared" ref="C1333:D1333" si="267">C1129</f>
        <v>2019</v>
      </c>
      <c r="D1333" s="82">
        <f t="shared" si="267"/>
        <v>7</v>
      </c>
      <c r="F1333" s="153"/>
      <c r="G1333" s="90" t="s">
        <v>139</v>
      </c>
      <c r="H1333" s="90" t="s">
        <v>22</v>
      </c>
      <c r="I1333" s="91">
        <f t="shared" ca="1" si="248"/>
        <v>14.445888810657586</v>
      </c>
      <c r="J1333" s="91"/>
      <c r="K1333" s="90" t="s">
        <v>23</v>
      </c>
      <c r="L1333" s="92">
        <v>1</v>
      </c>
      <c r="M1333" s="138">
        <f t="shared" si="250"/>
        <v>45292</v>
      </c>
      <c r="N1333" s="137"/>
      <c r="O1333" s="90"/>
      <c r="P1333" s="86" t="s">
        <v>113</v>
      </c>
      <c r="Q1333" s="86"/>
      <c r="R1333" s="93" t="str">
        <f t="shared" si="60"/>
        <v>2024 Validation</v>
      </c>
    </row>
    <row r="1334" spans="1:18" x14ac:dyDescent="0.6">
      <c r="A1334" s="82" t="str">
        <f t="shared" si="231"/>
        <v>2019Q3</v>
      </c>
      <c r="B1334" s="82">
        <f t="shared" si="232"/>
        <v>3</v>
      </c>
      <c r="C1334" s="82">
        <f t="shared" ref="C1334:D1334" si="268">C1130</f>
        <v>2019</v>
      </c>
      <c r="D1334" s="82">
        <f t="shared" si="268"/>
        <v>8</v>
      </c>
      <c r="F1334" s="153"/>
      <c r="G1334" s="90" t="s">
        <v>139</v>
      </c>
      <c r="H1334" s="90" t="s">
        <v>22</v>
      </c>
      <c r="I1334" s="91">
        <f t="shared" ca="1" si="248"/>
        <v>8.8823246455886817</v>
      </c>
      <c r="J1334" s="91"/>
      <c r="K1334" s="90" t="s">
        <v>23</v>
      </c>
      <c r="L1334" s="92">
        <v>1</v>
      </c>
      <c r="M1334" s="138">
        <f t="shared" si="250"/>
        <v>45383</v>
      </c>
      <c r="N1334" s="137"/>
      <c r="O1334" s="90"/>
      <c r="P1334" s="86" t="s">
        <v>113</v>
      </c>
      <c r="Q1334" s="86"/>
      <c r="R1334" s="93" t="str">
        <f t="shared" ref="R1334:R1413" si="269">$H$6</f>
        <v>2024 Validation</v>
      </c>
    </row>
    <row r="1335" spans="1:18" x14ac:dyDescent="0.6">
      <c r="A1335" s="82" t="str">
        <f t="shared" si="231"/>
        <v>2019Q3</v>
      </c>
      <c r="B1335" s="82">
        <f t="shared" si="232"/>
        <v>3</v>
      </c>
      <c r="C1335" s="82">
        <f t="shared" ref="C1335:D1335" si="270">C1131</f>
        <v>2019</v>
      </c>
      <c r="D1335" s="82">
        <f t="shared" si="270"/>
        <v>9</v>
      </c>
      <c r="F1335" s="153"/>
      <c r="G1335" s="90" t="s">
        <v>139</v>
      </c>
      <c r="H1335" s="90" t="s">
        <v>22</v>
      </c>
      <c r="I1335" s="91">
        <f t="shared" ca="1" si="248"/>
        <v>8.6034515777474656</v>
      </c>
      <c r="J1335" s="91"/>
      <c r="K1335" s="90" t="s">
        <v>23</v>
      </c>
      <c r="L1335" s="92">
        <v>1</v>
      </c>
      <c r="M1335" s="138">
        <f t="shared" si="250"/>
        <v>45474</v>
      </c>
      <c r="N1335" s="137"/>
      <c r="O1335" s="90"/>
      <c r="P1335" s="86" t="s">
        <v>113</v>
      </c>
      <c r="Q1335" s="86"/>
      <c r="R1335" s="93" t="str">
        <f t="shared" si="269"/>
        <v>2024 Validation</v>
      </c>
    </row>
    <row r="1336" spans="1:18" x14ac:dyDescent="0.6">
      <c r="A1336" s="82" t="str">
        <f t="shared" si="231"/>
        <v>2019Q4</v>
      </c>
      <c r="B1336" s="82">
        <f t="shared" si="232"/>
        <v>4</v>
      </c>
      <c r="C1336" s="82">
        <f t="shared" ref="C1336:D1336" si="271">C1132</f>
        <v>2019</v>
      </c>
      <c r="D1336" s="82">
        <f t="shared" si="271"/>
        <v>10</v>
      </c>
      <c r="F1336" s="153"/>
      <c r="G1336" s="90" t="s">
        <v>139</v>
      </c>
      <c r="H1336" s="90" t="s">
        <v>22</v>
      </c>
      <c r="I1336" s="91">
        <f t="shared" ca="1" si="248"/>
        <v>9.5985152869760864</v>
      </c>
      <c r="J1336" s="91"/>
      <c r="K1336" s="90" t="s">
        <v>23</v>
      </c>
      <c r="L1336" s="92">
        <v>1</v>
      </c>
      <c r="M1336" s="138">
        <f t="shared" si="250"/>
        <v>45566</v>
      </c>
      <c r="N1336" s="137"/>
      <c r="O1336" s="90"/>
      <c r="P1336" s="86" t="s">
        <v>113</v>
      </c>
      <c r="Q1336" s="86"/>
      <c r="R1336" s="93" t="str">
        <f t="shared" si="269"/>
        <v>2024 Validation</v>
      </c>
    </row>
    <row r="1337" spans="1:18" x14ac:dyDescent="0.6">
      <c r="A1337" s="82" t="str">
        <f t="shared" si="231"/>
        <v>2019Q4</v>
      </c>
      <c r="B1337" s="82">
        <f t="shared" si="232"/>
        <v>4</v>
      </c>
      <c r="C1337" s="82">
        <f t="shared" ref="C1337:D1337" si="272">C1133</f>
        <v>2019</v>
      </c>
      <c r="D1337" s="82">
        <f t="shared" si="272"/>
        <v>11</v>
      </c>
      <c r="F1337" s="153"/>
      <c r="G1337" s="90" t="s">
        <v>139</v>
      </c>
      <c r="H1337" s="90" t="s">
        <v>22</v>
      </c>
      <c r="I1337" s="91">
        <f t="shared" ca="1" si="248"/>
        <v>14.445888810657586</v>
      </c>
      <c r="J1337" s="91"/>
      <c r="K1337" s="90" t="s">
        <v>23</v>
      </c>
      <c r="L1337" s="92">
        <v>1</v>
      </c>
      <c r="M1337" s="138">
        <f t="shared" si="250"/>
        <v>45658</v>
      </c>
      <c r="N1337" s="137"/>
      <c r="O1337" s="90"/>
      <c r="P1337" s="86" t="s">
        <v>113</v>
      </c>
      <c r="Q1337" s="86"/>
      <c r="R1337" s="93" t="str">
        <f t="shared" si="269"/>
        <v>2024 Validation</v>
      </c>
    </row>
    <row r="1338" spans="1:18" x14ac:dyDescent="0.6">
      <c r="A1338" s="82" t="str">
        <f t="shared" si="231"/>
        <v>2019Q4</v>
      </c>
      <c r="B1338" s="82">
        <f t="shared" si="232"/>
        <v>4</v>
      </c>
      <c r="C1338" s="82">
        <f t="shared" ref="C1338:D1338" si="273">C1134</f>
        <v>2019</v>
      </c>
      <c r="D1338" s="82">
        <f t="shared" si="273"/>
        <v>12</v>
      </c>
      <c r="F1338" s="153"/>
      <c r="G1338" s="90" t="s">
        <v>139</v>
      </c>
      <c r="H1338" s="90" t="s">
        <v>22</v>
      </c>
      <c r="I1338" s="91">
        <f t="shared" ca="1" si="248"/>
        <v>8.8823246455886817</v>
      </c>
      <c r="J1338" s="91"/>
      <c r="K1338" s="90" t="s">
        <v>23</v>
      </c>
      <c r="L1338" s="92">
        <v>1</v>
      </c>
      <c r="M1338" s="138">
        <f t="shared" si="250"/>
        <v>45748</v>
      </c>
      <c r="N1338" s="137"/>
      <c r="O1338" s="90"/>
      <c r="P1338" s="86" t="s">
        <v>113</v>
      </c>
      <c r="Q1338" s="86"/>
      <c r="R1338" s="93" t="str">
        <f t="shared" si="269"/>
        <v>2024 Validation</v>
      </c>
    </row>
    <row r="1339" spans="1:18" x14ac:dyDescent="0.6">
      <c r="A1339" s="82" t="str">
        <f t="shared" si="231"/>
        <v>2020Q1</v>
      </c>
      <c r="B1339" s="82">
        <f t="shared" si="232"/>
        <v>1</v>
      </c>
      <c r="C1339" s="82">
        <f t="shared" ref="C1339:D1339" si="274">C1135</f>
        <v>2020</v>
      </c>
      <c r="D1339" s="82">
        <f t="shared" si="274"/>
        <v>1</v>
      </c>
      <c r="F1339" s="153"/>
      <c r="G1339" s="90" t="s">
        <v>139</v>
      </c>
      <c r="H1339" s="90" t="s">
        <v>22</v>
      </c>
      <c r="I1339" s="91">
        <f t="shared" ca="1" si="248"/>
        <v>8.6034515777474656</v>
      </c>
      <c r="J1339" s="91"/>
      <c r="K1339" s="90" t="s">
        <v>23</v>
      </c>
      <c r="L1339" s="92">
        <v>1</v>
      </c>
      <c r="M1339" s="138">
        <f t="shared" si="250"/>
        <v>45839</v>
      </c>
      <c r="N1339" s="137"/>
      <c r="O1339" s="90"/>
      <c r="P1339" s="86" t="s">
        <v>113</v>
      </c>
      <c r="Q1339" s="86"/>
      <c r="R1339" s="93" t="str">
        <f t="shared" si="269"/>
        <v>2024 Validation</v>
      </c>
    </row>
    <row r="1340" spans="1:18" x14ac:dyDescent="0.6">
      <c r="A1340" s="82" t="str">
        <f t="shared" si="231"/>
        <v>2020Q1</v>
      </c>
      <c r="B1340" s="82">
        <f t="shared" si="232"/>
        <v>1</v>
      </c>
      <c r="C1340" s="82">
        <f t="shared" ref="C1340:D1340" si="275">C1136</f>
        <v>2020</v>
      </c>
      <c r="D1340" s="82">
        <f t="shared" si="275"/>
        <v>2</v>
      </c>
      <c r="F1340" s="153"/>
      <c r="G1340" s="90" t="s">
        <v>139</v>
      </c>
      <c r="H1340" s="90" t="s">
        <v>22</v>
      </c>
      <c r="I1340" s="91">
        <f t="shared" ca="1" si="248"/>
        <v>9.5985152869760864</v>
      </c>
      <c r="J1340" s="91"/>
      <c r="K1340" s="90" t="s">
        <v>23</v>
      </c>
      <c r="L1340" s="92">
        <v>1</v>
      </c>
      <c r="M1340" s="138">
        <f t="shared" si="250"/>
        <v>45931</v>
      </c>
      <c r="N1340" s="137"/>
      <c r="O1340" s="90"/>
      <c r="P1340" s="86" t="s">
        <v>113</v>
      </c>
      <c r="Q1340" s="86"/>
      <c r="R1340" s="93" t="str">
        <f t="shared" si="269"/>
        <v>2024 Validation</v>
      </c>
    </row>
    <row r="1341" spans="1:18" x14ac:dyDescent="0.6">
      <c r="A1341" s="82" t="str">
        <f t="shared" si="231"/>
        <v>2020Q1</v>
      </c>
      <c r="B1341" s="82">
        <f t="shared" si="232"/>
        <v>1</v>
      </c>
      <c r="C1341" s="82">
        <f t="shared" ref="C1341:D1341" si="276">C1137</f>
        <v>2020</v>
      </c>
      <c r="D1341" s="82">
        <f t="shared" si="276"/>
        <v>3</v>
      </c>
      <c r="F1341" s="153"/>
      <c r="G1341" s="90" t="s">
        <v>139</v>
      </c>
      <c r="H1341" s="90" t="s">
        <v>22</v>
      </c>
      <c r="I1341" s="91">
        <f t="shared" ca="1" si="248"/>
        <v>14.445888810657586</v>
      </c>
      <c r="J1341" s="91"/>
      <c r="K1341" s="90" t="s">
        <v>23</v>
      </c>
      <c r="L1341" s="92">
        <v>1</v>
      </c>
      <c r="M1341" s="138">
        <f t="shared" si="250"/>
        <v>46023</v>
      </c>
      <c r="N1341" s="137"/>
      <c r="O1341" s="90"/>
      <c r="P1341" s="86" t="s">
        <v>113</v>
      </c>
      <c r="Q1341" s="86"/>
      <c r="R1341" s="93" t="str">
        <f t="shared" si="269"/>
        <v>2024 Validation</v>
      </c>
    </row>
    <row r="1342" spans="1:18" x14ac:dyDescent="0.6">
      <c r="A1342" s="82" t="str">
        <f t="shared" si="231"/>
        <v>2020Q2</v>
      </c>
      <c r="B1342" s="82">
        <f t="shared" si="232"/>
        <v>2</v>
      </c>
      <c r="C1342" s="82">
        <f t="shared" ref="C1342:D1342" si="277">C1138</f>
        <v>2020</v>
      </c>
      <c r="D1342" s="82">
        <f t="shared" si="277"/>
        <v>4</v>
      </c>
      <c r="F1342" s="153"/>
      <c r="G1342" s="90" t="s">
        <v>139</v>
      </c>
      <c r="H1342" s="90" t="s">
        <v>22</v>
      </c>
      <c r="I1342" s="91">
        <f t="shared" ca="1" si="248"/>
        <v>8.8823246455886817</v>
      </c>
      <c r="J1342" s="91"/>
      <c r="K1342" s="90" t="s">
        <v>23</v>
      </c>
      <c r="L1342" s="92">
        <v>1</v>
      </c>
      <c r="M1342" s="138">
        <f t="shared" si="250"/>
        <v>46113</v>
      </c>
      <c r="N1342" s="137"/>
      <c r="O1342" s="90"/>
      <c r="P1342" s="86" t="s">
        <v>113</v>
      </c>
      <c r="Q1342" s="86"/>
      <c r="R1342" s="93" t="str">
        <f t="shared" si="269"/>
        <v>2024 Validation</v>
      </c>
    </row>
    <row r="1343" spans="1:18" x14ac:dyDescent="0.6">
      <c r="A1343" s="82" t="str">
        <f t="shared" si="231"/>
        <v>2020Q2</v>
      </c>
      <c r="B1343" s="82">
        <f t="shared" si="232"/>
        <v>2</v>
      </c>
      <c r="C1343" s="82">
        <f t="shared" ref="C1343:D1343" si="278">C1139</f>
        <v>2020</v>
      </c>
      <c r="D1343" s="82">
        <f t="shared" si="278"/>
        <v>5</v>
      </c>
      <c r="F1343" s="153"/>
      <c r="G1343" s="90" t="s">
        <v>139</v>
      </c>
      <c r="H1343" s="90" t="s">
        <v>22</v>
      </c>
      <c r="I1343" s="91">
        <f t="shared" ca="1" si="248"/>
        <v>8.6034515777474656</v>
      </c>
      <c r="J1343" s="91"/>
      <c r="K1343" s="90" t="s">
        <v>23</v>
      </c>
      <c r="L1343" s="92">
        <v>1</v>
      </c>
      <c r="M1343" s="138">
        <f t="shared" si="250"/>
        <v>46204</v>
      </c>
      <c r="N1343" s="137"/>
      <c r="O1343" s="90"/>
      <c r="P1343" s="86" t="s">
        <v>113</v>
      </c>
      <c r="Q1343" s="86"/>
      <c r="R1343" s="93" t="str">
        <f t="shared" si="269"/>
        <v>2024 Validation</v>
      </c>
    </row>
    <row r="1344" spans="1:18" x14ac:dyDescent="0.6">
      <c r="A1344" s="82" t="str">
        <f t="shared" si="231"/>
        <v>2020Q2</v>
      </c>
      <c r="B1344" s="82">
        <f t="shared" si="232"/>
        <v>2</v>
      </c>
      <c r="C1344" s="82">
        <f t="shared" ref="C1344:D1344" si="279">C1140</f>
        <v>2020</v>
      </c>
      <c r="D1344" s="82">
        <f t="shared" si="279"/>
        <v>6</v>
      </c>
      <c r="F1344" s="153"/>
      <c r="G1344" s="90" t="s">
        <v>139</v>
      </c>
      <c r="H1344" s="90" t="s">
        <v>22</v>
      </c>
      <c r="I1344" s="91">
        <f t="shared" ca="1" si="248"/>
        <v>9.5985152869760864</v>
      </c>
      <c r="J1344" s="91"/>
      <c r="K1344" s="90" t="s">
        <v>23</v>
      </c>
      <c r="L1344" s="92">
        <v>1</v>
      </c>
      <c r="M1344" s="138">
        <f t="shared" si="250"/>
        <v>46296</v>
      </c>
      <c r="N1344" s="137"/>
      <c r="O1344" s="90"/>
      <c r="P1344" s="86" t="s">
        <v>113</v>
      </c>
      <c r="Q1344" s="86"/>
      <c r="R1344" s="93" t="str">
        <f t="shared" si="269"/>
        <v>2024 Validation</v>
      </c>
    </row>
    <row r="1345" spans="1:18" x14ac:dyDescent="0.6">
      <c r="A1345" s="82" t="str">
        <f t="shared" si="231"/>
        <v>2020Q3</v>
      </c>
      <c r="B1345" s="82">
        <f t="shared" si="232"/>
        <v>3</v>
      </c>
      <c r="C1345" s="82">
        <f t="shared" ref="C1345:D1345" si="280">C1141</f>
        <v>2020</v>
      </c>
      <c r="D1345" s="82">
        <f t="shared" si="280"/>
        <v>7</v>
      </c>
      <c r="F1345" s="153"/>
      <c r="G1345" s="90" t="s">
        <v>139</v>
      </c>
      <c r="H1345" s="90" t="s">
        <v>22</v>
      </c>
      <c r="I1345" s="91">
        <f t="shared" ca="1" si="248"/>
        <v>14.445888810657586</v>
      </c>
      <c r="J1345" s="91"/>
      <c r="K1345" s="90" t="s">
        <v>23</v>
      </c>
      <c r="L1345" s="92">
        <v>1</v>
      </c>
      <c r="M1345" s="138">
        <f t="shared" si="250"/>
        <v>46388</v>
      </c>
      <c r="N1345" s="137"/>
      <c r="O1345" s="90"/>
      <c r="P1345" s="86" t="s">
        <v>113</v>
      </c>
      <c r="Q1345" s="86"/>
      <c r="R1345" s="93" t="str">
        <f t="shared" si="269"/>
        <v>2024 Validation</v>
      </c>
    </row>
    <row r="1346" spans="1:18" x14ac:dyDescent="0.6">
      <c r="A1346" s="82" t="str">
        <f t="shared" si="231"/>
        <v>2020Q3</v>
      </c>
      <c r="B1346" s="82">
        <f t="shared" si="232"/>
        <v>3</v>
      </c>
      <c r="C1346" s="82">
        <f t="shared" ref="C1346:D1346" si="281">C1142</f>
        <v>2020</v>
      </c>
      <c r="D1346" s="82">
        <f t="shared" si="281"/>
        <v>8</v>
      </c>
      <c r="F1346" s="153"/>
      <c r="G1346" s="90" t="s">
        <v>139</v>
      </c>
      <c r="H1346" s="90" t="s">
        <v>22</v>
      </c>
      <c r="I1346" s="91">
        <f t="shared" ca="1" si="248"/>
        <v>8.8823246455886817</v>
      </c>
      <c r="J1346" s="91"/>
      <c r="K1346" s="90" t="s">
        <v>23</v>
      </c>
      <c r="L1346" s="92">
        <v>1</v>
      </c>
      <c r="M1346" s="138">
        <f t="shared" si="250"/>
        <v>46478</v>
      </c>
      <c r="N1346" s="137"/>
      <c r="O1346" s="90"/>
      <c r="P1346" s="86" t="s">
        <v>113</v>
      </c>
      <c r="Q1346" s="86"/>
      <c r="R1346" s="93" t="str">
        <f t="shared" si="269"/>
        <v>2024 Validation</v>
      </c>
    </row>
    <row r="1347" spans="1:18" x14ac:dyDescent="0.6">
      <c r="A1347" s="82" t="str">
        <f t="shared" si="231"/>
        <v>2020Q3</v>
      </c>
      <c r="B1347" s="82">
        <f t="shared" si="232"/>
        <v>3</v>
      </c>
      <c r="C1347" s="82">
        <f t="shared" ref="C1347:D1347" si="282">C1143</f>
        <v>2020</v>
      </c>
      <c r="D1347" s="82">
        <f t="shared" si="282"/>
        <v>9</v>
      </c>
      <c r="F1347" s="153"/>
      <c r="G1347" s="90" t="s">
        <v>139</v>
      </c>
      <c r="H1347" s="90" t="s">
        <v>22</v>
      </c>
      <c r="I1347" s="91">
        <f t="shared" ref="I1347:I1371" ca="1" si="283">I189</f>
        <v>8.6034515777474656</v>
      </c>
      <c r="J1347" s="91"/>
      <c r="K1347" s="90" t="s">
        <v>23</v>
      </c>
      <c r="L1347" s="92">
        <v>1</v>
      </c>
      <c r="M1347" s="138">
        <f t="shared" si="250"/>
        <v>46569</v>
      </c>
      <c r="N1347" s="137"/>
      <c r="O1347" s="90"/>
      <c r="P1347" s="86" t="s">
        <v>113</v>
      </c>
      <c r="Q1347" s="86"/>
      <c r="R1347" s="93" t="str">
        <f t="shared" si="269"/>
        <v>2024 Validation</v>
      </c>
    </row>
    <row r="1348" spans="1:18" x14ac:dyDescent="0.6">
      <c r="A1348" s="82" t="str">
        <f t="shared" si="231"/>
        <v>2020Q4</v>
      </c>
      <c r="B1348" s="82">
        <f t="shared" si="232"/>
        <v>4</v>
      </c>
      <c r="C1348" s="82">
        <f t="shared" ref="C1348:D1348" si="284">C1144</f>
        <v>2020</v>
      </c>
      <c r="D1348" s="82">
        <f t="shared" si="284"/>
        <v>10</v>
      </c>
      <c r="F1348" s="153"/>
      <c r="G1348" s="90" t="s">
        <v>139</v>
      </c>
      <c r="H1348" s="90" t="s">
        <v>22</v>
      </c>
      <c r="I1348" s="91">
        <f t="shared" ca="1" si="283"/>
        <v>9.5985152869760864</v>
      </c>
      <c r="J1348" s="91"/>
      <c r="K1348" s="90" t="s">
        <v>23</v>
      </c>
      <c r="L1348" s="92">
        <v>1</v>
      </c>
      <c r="M1348" s="138">
        <f t="shared" si="250"/>
        <v>46661</v>
      </c>
      <c r="N1348" s="137"/>
      <c r="O1348" s="90"/>
      <c r="P1348" s="86" t="s">
        <v>113</v>
      </c>
      <c r="Q1348" s="86"/>
      <c r="R1348" s="93" t="str">
        <f t="shared" si="269"/>
        <v>2024 Validation</v>
      </c>
    </row>
    <row r="1349" spans="1:18" x14ac:dyDescent="0.6">
      <c r="A1349" s="82" t="str">
        <f t="shared" si="231"/>
        <v>2020Q4</v>
      </c>
      <c r="B1349" s="82">
        <f t="shared" si="232"/>
        <v>4</v>
      </c>
      <c r="C1349" s="82">
        <f t="shared" ref="C1349:D1349" si="285">C1145</f>
        <v>2020</v>
      </c>
      <c r="D1349" s="82">
        <f t="shared" si="285"/>
        <v>11</v>
      </c>
      <c r="F1349" s="153"/>
      <c r="G1349" s="90" t="s">
        <v>139</v>
      </c>
      <c r="H1349" s="90" t="s">
        <v>22</v>
      </c>
      <c r="I1349" s="91">
        <f t="shared" ca="1" si="283"/>
        <v>14.445888810657586</v>
      </c>
      <c r="J1349" s="91"/>
      <c r="K1349" s="90" t="s">
        <v>23</v>
      </c>
      <c r="L1349" s="92">
        <v>1</v>
      </c>
      <c r="M1349" s="138">
        <f t="shared" si="250"/>
        <v>46753</v>
      </c>
      <c r="N1349" s="137"/>
      <c r="O1349" s="90"/>
      <c r="P1349" s="86" t="s">
        <v>113</v>
      </c>
      <c r="Q1349" s="86"/>
      <c r="R1349" s="93" t="str">
        <f t="shared" si="269"/>
        <v>2024 Validation</v>
      </c>
    </row>
    <row r="1350" spans="1:18" x14ac:dyDescent="0.6">
      <c r="A1350" s="82" t="str">
        <f t="shared" si="231"/>
        <v>2020Q4</v>
      </c>
      <c r="B1350" s="82">
        <f t="shared" si="232"/>
        <v>4</v>
      </c>
      <c r="C1350" s="82">
        <f t="shared" ref="C1350:D1350" si="286">C1146</f>
        <v>2020</v>
      </c>
      <c r="D1350" s="82">
        <f t="shared" si="286"/>
        <v>12</v>
      </c>
      <c r="F1350" s="153"/>
      <c r="G1350" s="90" t="s">
        <v>139</v>
      </c>
      <c r="H1350" s="90" t="s">
        <v>22</v>
      </c>
      <c r="I1350" s="91">
        <f t="shared" ca="1" si="283"/>
        <v>8.8823246455886817</v>
      </c>
      <c r="J1350" s="91"/>
      <c r="K1350" s="90" t="s">
        <v>23</v>
      </c>
      <c r="L1350" s="92">
        <v>1</v>
      </c>
      <c r="M1350" s="138">
        <f t="shared" si="250"/>
        <v>46844</v>
      </c>
      <c r="N1350" s="137"/>
      <c r="O1350" s="90"/>
      <c r="P1350" s="86" t="s">
        <v>113</v>
      </c>
      <c r="Q1350" s="86"/>
      <c r="R1350" s="93" t="str">
        <f t="shared" si="269"/>
        <v>2024 Validation</v>
      </c>
    </row>
    <row r="1351" spans="1:18" x14ac:dyDescent="0.6">
      <c r="A1351" s="82" t="str">
        <f t="shared" si="231"/>
        <v>2021Q1</v>
      </c>
      <c r="B1351" s="82">
        <f t="shared" si="232"/>
        <v>1</v>
      </c>
      <c r="C1351" s="82">
        <f t="shared" ref="C1351:D1351" si="287">C1147</f>
        <v>2021</v>
      </c>
      <c r="D1351" s="82">
        <f t="shared" si="287"/>
        <v>1</v>
      </c>
      <c r="F1351" s="153"/>
      <c r="G1351" s="90" t="s">
        <v>139</v>
      </c>
      <c r="H1351" s="90" t="s">
        <v>22</v>
      </c>
      <c r="I1351" s="91">
        <f t="shared" ca="1" si="283"/>
        <v>8.6034515777474656</v>
      </c>
      <c r="J1351" s="91"/>
      <c r="K1351" s="90" t="s">
        <v>23</v>
      </c>
      <c r="L1351" s="92">
        <v>1</v>
      </c>
      <c r="M1351" s="138">
        <f t="shared" si="250"/>
        <v>46935</v>
      </c>
      <c r="N1351" s="137"/>
      <c r="O1351" s="90"/>
      <c r="P1351" s="86" t="s">
        <v>113</v>
      </c>
      <c r="Q1351" s="86"/>
      <c r="R1351" s="93" t="str">
        <f t="shared" si="269"/>
        <v>2024 Validation</v>
      </c>
    </row>
    <row r="1352" spans="1:18" x14ac:dyDescent="0.6">
      <c r="A1352" s="82" t="str">
        <f t="shared" si="231"/>
        <v>2021Q1</v>
      </c>
      <c r="B1352" s="82">
        <f t="shared" si="232"/>
        <v>1</v>
      </c>
      <c r="C1352" s="82">
        <f t="shared" ref="C1352:D1352" si="288">C1148</f>
        <v>2021</v>
      </c>
      <c r="D1352" s="82">
        <f t="shared" si="288"/>
        <v>2</v>
      </c>
      <c r="F1352" s="153"/>
      <c r="G1352" s="90" t="s">
        <v>139</v>
      </c>
      <c r="H1352" s="90" t="s">
        <v>22</v>
      </c>
      <c r="I1352" s="91">
        <f t="shared" ca="1" si="283"/>
        <v>9.5985152869760864</v>
      </c>
      <c r="J1352" s="91"/>
      <c r="K1352" s="90" t="s">
        <v>23</v>
      </c>
      <c r="L1352" s="92">
        <v>1</v>
      </c>
      <c r="M1352" s="138">
        <f t="shared" si="250"/>
        <v>47027</v>
      </c>
      <c r="N1352" s="137"/>
      <c r="O1352" s="90"/>
      <c r="P1352" s="86" t="s">
        <v>113</v>
      </c>
      <c r="Q1352" s="86"/>
      <c r="R1352" s="93" t="str">
        <f t="shared" si="269"/>
        <v>2024 Validation</v>
      </c>
    </row>
    <row r="1353" spans="1:18" x14ac:dyDescent="0.6">
      <c r="A1353" s="82" t="str">
        <f t="shared" si="231"/>
        <v>2021Q1</v>
      </c>
      <c r="B1353" s="82">
        <f t="shared" si="232"/>
        <v>1</v>
      </c>
      <c r="C1353" s="82">
        <f t="shared" ref="C1353:D1353" si="289">C1149</f>
        <v>2021</v>
      </c>
      <c r="D1353" s="82">
        <f t="shared" si="289"/>
        <v>3</v>
      </c>
      <c r="F1353" s="153"/>
      <c r="G1353" s="90" t="s">
        <v>139</v>
      </c>
      <c r="H1353" s="90" t="s">
        <v>22</v>
      </c>
      <c r="I1353" s="91">
        <f t="shared" ca="1" si="283"/>
        <v>14.445888810657586</v>
      </c>
      <c r="J1353" s="91"/>
      <c r="K1353" s="90" t="s">
        <v>23</v>
      </c>
      <c r="L1353" s="92">
        <v>1</v>
      </c>
      <c r="M1353" s="138">
        <f t="shared" si="250"/>
        <v>47119</v>
      </c>
      <c r="N1353" s="137"/>
      <c r="O1353" s="90"/>
      <c r="P1353" s="86" t="s">
        <v>113</v>
      </c>
      <c r="Q1353" s="86"/>
      <c r="R1353" s="93" t="str">
        <f t="shared" si="269"/>
        <v>2024 Validation</v>
      </c>
    </row>
    <row r="1354" spans="1:18" x14ac:dyDescent="0.6">
      <c r="A1354" s="82" t="str">
        <f t="shared" si="231"/>
        <v>2021Q2</v>
      </c>
      <c r="B1354" s="82">
        <f t="shared" si="232"/>
        <v>2</v>
      </c>
      <c r="C1354" s="82">
        <f t="shared" ref="C1354:D1354" si="290">C1150</f>
        <v>2021</v>
      </c>
      <c r="D1354" s="82">
        <f t="shared" si="290"/>
        <v>4</v>
      </c>
      <c r="F1354" s="153"/>
      <c r="G1354" s="90" t="s">
        <v>139</v>
      </c>
      <c r="H1354" s="90" t="s">
        <v>22</v>
      </c>
      <c r="I1354" s="91">
        <f t="shared" ca="1" si="283"/>
        <v>8.8823246455886817</v>
      </c>
      <c r="J1354" s="91"/>
      <c r="K1354" s="90" t="s">
        <v>23</v>
      </c>
      <c r="L1354" s="92">
        <v>1</v>
      </c>
      <c r="M1354" s="138">
        <f t="shared" si="250"/>
        <v>47209</v>
      </c>
      <c r="N1354" s="137"/>
      <c r="O1354" s="90"/>
      <c r="P1354" s="86" t="s">
        <v>113</v>
      </c>
      <c r="Q1354" s="86"/>
      <c r="R1354" s="93" t="str">
        <f t="shared" si="269"/>
        <v>2024 Validation</v>
      </c>
    </row>
    <row r="1355" spans="1:18" x14ac:dyDescent="0.6">
      <c r="A1355" s="82" t="str">
        <f t="shared" si="231"/>
        <v>2021Q2</v>
      </c>
      <c r="B1355" s="82">
        <f t="shared" si="232"/>
        <v>2</v>
      </c>
      <c r="C1355" s="82">
        <f t="shared" ref="C1355:D1355" si="291">C1151</f>
        <v>2021</v>
      </c>
      <c r="D1355" s="82">
        <f t="shared" si="291"/>
        <v>5</v>
      </c>
      <c r="F1355" s="153"/>
      <c r="G1355" s="90" t="s">
        <v>139</v>
      </c>
      <c r="H1355" s="90" t="s">
        <v>22</v>
      </c>
      <c r="I1355" s="91">
        <f t="shared" ca="1" si="283"/>
        <v>8.6034515777474656</v>
      </c>
      <c r="J1355" s="91"/>
      <c r="K1355" s="90" t="s">
        <v>23</v>
      </c>
      <c r="L1355" s="92">
        <v>1</v>
      </c>
      <c r="M1355" s="138">
        <f t="shared" si="250"/>
        <v>47300</v>
      </c>
      <c r="N1355" s="137"/>
      <c r="O1355" s="90"/>
      <c r="P1355" s="86" t="s">
        <v>113</v>
      </c>
      <c r="Q1355" s="86"/>
      <c r="R1355" s="93" t="str">
        <f t="shared" si="269"/>
        <v>2024 Validation</v>
      </c>
    </row>
    <row r="1356" spans="1:18" x14ac:dyDescent="0.6">
      <c r="A1356" s="82" t="str">
        <f t="shared" si="231"/>
        <v>2021Q2</v>
      </c>
      <c r="B1356" s="82">
        <f t="shared" si="232"/>
        <v>2</v>
      </c>
      <c r="C1356" s="82">
        <f t="shared" ref="C1356:D1356" si="292">C1152</f>
        <v>2021</v>
      </c>
      <c r="D1356" s="82">
        <f t="shared" si="292"/>
        <v>6</v>
      </c>
      <c r="F1356" s="153"/>
      <c r="G1356" s="90" t="s">
        <v>139</v>
      </c>
      <c r="H1356" s="90" t="s">
        <v>22</v>
      </c>
      <c r="I1356" s="91">
        <f t="shared" ca="1" si="283"/>
        <v>9.5985152869760864</v>
      </c>
      <c r="J1356" s="91"/>
      <c r="K1356" s="90" t="s">
        <v>23</v>
      </c>
      <c r="L1356" s="92">
        <v>1</v>
      </c>
      <c r="M1356" s="138">
        <f t="shared" ref="M1356:M1371" si="293">M606</f>
        <v>47392</v>
      </c>
      <c r="N1356" s="137"/>
      <c r="O1356" s="90"/>
      <c r="P1356" s="86" t="s">
        <v>113</v>
      </c>
      <c r="Q1356" s="86"/>
      <c r="R1356" s="93" t="str">
        <f t="shared" si="269"/>
        <v>2024 Validation</v>
      </c>
    </row>
    <row r="1357" spans="1:18" x14ac:dyDescent="0.6">
      <c r="A1357" s="82" t="str">
        <f t="shared" si="231"/>
        <v>2021Q3</v>
      </c>
      <c r="B1357" s="82">
        <f t="shared" si="232"/>
        <v>3</v>
      </c>
      <c r="C1357" s="82">
        <f t="shared" ref="C1357:D1357" si="294">C1153</f>
        <v>2021</v>
      </c>
      <c r="D1357" s="82">
        <f t="shared" si="294"/>
        <v>7</v>
      </c>
      <c r="F1357" s="153"/>
      <c r="G1357" s="90" t="s">
        <v>139</v>
      </c>
      <c r="H1357" s="90" t="s">
        <v>22</v>
      </c>
      <c r="I1357" s="91">
        <f t="shared" ca="1" si="283"/>
        <v>14.445888810657586</v>
      </c>
      <c r="J1357" s="91"/>
      <c r="K1357" s="90" t="s">
        <v>23</v>
      </c>
      <c r="L1357" s="92">
        <v>1</v>
      </c>
      <c r="M1357" s="138">
        <f t="shared" si="293"/>
        <v>47484</v>
      </c>
      <c r="N1357" s="137"/>
      <c r="O1357" s="90"/>
      <c r="P1357" s="86" t="s">
        <v>113</v>
      </c>
      <c r="Q1357" s="86"/>
      <c r="R1357" s="93" t="str">
        <f t="shared" si="269"/>
        <v>2024 Validation</v>
      </c>
    </row>
    <row r="1358" spans="1:18" x14ac:dyDescent="0.6">
      <c r="A1358" s="82" t="str">
        <f t="shared" si="231"/>
        <v>2021Q3</v>
      </c>
      <c r="B1358" s="82">
        <f t="shared" si="232"/>
        <v>3</v>
      </c>
      <c r="C1358" s="82">
        <f t="shared" ref="C1358:D1358" si="295">C1154</f>
        <v>2021</v>
      </c>
      <c r="D1358" s="82">
        <f t="shared" si="295"/>
        <v>8</v>
      </c>
      <c r="F1358" s="153"/>
      <c r="G1358" s="90" t="s">
        <v>139</v>
      </c>
      <c r="H1358" s="90" t="s">
        <v>22</v>
      </c>
      <c r="I1358" s="91">
        <f t="shared" ca="1" si="283"/>
        <v>8.8823246455886817</v>
      </c>
      <c r="J1358" s="91"/>
      <c r="K1358" s="90" t="s">
        <v>23</v>
      </c>
      <c r="L1358" s="92">
        <v>1</v>
      </c>
      <c r="M1358" s="138">
        <f t="shared" si="293"/>
        <v>47574</v>
      </c>
      <c r="N1358" s="137"/>
      <c r="O1358" s="90"/>
      <c r="P1358" s="86" t="s">
        <v>113</v>
      </c>
      <c r="Q1358" s="86"/>
      <c r="R1358" s="93" t="str">
        <f t="shared" si="269"/>
        <v>2024 Validation</v>
      </c>
    </row>
    <row r="1359" spans="1:18" x14ac:dyDescent="0.6">
      <c r="A1359" s="82" t="str">
        <f t="shared" si="231"/>
        <v>2021Q3</v>
      </c>
      <c r="B1359" s="82">
        <f t="shared" si="232"/>
        <v>3</v>
      </c>
      <c r="C1359" s="82">
        <f t="shared" ref="C1359:D1359" si="296">C1155</f>
        <v>2021</v>
      </c>
      <c r="D1359" s="82">
        <f t="shared" si="296"/>
        <v>9</v>
      </c>
      <c r="F1359" s="153"/>
      <c r="G1359" s="90" t="s">
        <v>139</v>
      </c>
      <c r="H1359" s="90" t="s">
        <v>22</v>
      </c>
      <c r="I1359" s="91">
        <f t="shared" ca="1" si="283"/>
        <v>8.6034515777474656</v>
      </c>
      <c r="J1359" s="91"/>
      <c r="K1359" s="90" t="s">
        <v>23</v>
      </c>
      <c r="L1359" s="92">
        <v>1</v>
      </c>
      <c r="M1359" s="138">
        <f t="shared" si="293"/>
        <v>47665</v>
      </c>
      <c r="N1359" s="137"/>
      <c r="O1359" s="90"/>
      <c r="P1359" s="86" t="s">
        <v>113</v>
      </c>
      <c r="Q1359" s="86"/>
      <c r="R1359" s="93" t="str">
        <f t="shared" si="269"/>
        <v>2024 Validation</v>
      </c>
    </row>
    <row r="1360" spans="1:18" x14ac:dyDescent="0.6">
      <c r="A1360" s="82" t="str">
        <f t="shared" si="231"/>
        <v>2021Q4</v>
      </c>
      <c r="B1360" s="82">
        <f t="shared" si="232"/>
        <v>4</v>
      </c>
      <c r="C1360" s="82">
        <f t="shared" ref="C1360:D1360" si="297">C1156</f>
        <v>2021</v>
      </c>
      <c r="D1360" s="82">
        <f t="shared" si="297"/>
        <v>10</v>
      </c>
      <c r="F1360" s="153"/>
      <c r="G1360" s="90" t="s">
        <v>139</v>
      </c>
      <c r="H1360" s="90" t="s">
        <v>22</v>
      </c>
      <c r="I1360" s="91">
        <f t="shared" ca="1" si="283"/>
        <v>9.5985152869760864</v>
      </c>
      <c r="J1360" s="91"/>
      <c r="K1360" s="90" t="s">
        <v>23</v>
      </c>
      <c r="L1360" s="92">
        <v>1</v>
      </c>
      <c r="M1360" s="138">
        <f t="shared" si="293"/>
        <v>47757</v>
      </c>
      <c r="N1360" s="137"/>
      <c r="O1360" s="90"/>
      <c r="P1360" s="86" t="s">
        <v>113</v>
      </c>
      <c r="Q1360" s="86"/>
      <c r="R1360" s="93" t="str">
        <f t="shared" si="269"/>
        <v>2024 Validation</v>
      </c>
    </row>
    <row r="1361" spans="1:18" x14ac:dyDescent="0.6">
      <c r="A1361" s="82" t="str">
        <f t="shared" si="231"/>
        <v>2021Q4</v>
      </c>
      <c r="B1361" s="82">
        <f t="shared" si="232"/>
        <v>4</v>
      </c>
      <c r="C1361" s="82">
        <f t="shared" ref="C1361:D1361" si="298">C1157</f>
        <v>2021</v>
      </c>
      <c r="D1361" s="82">
        <f t="shared" si="298"/>
        <v>11</v>
      </c>
      <c r="F1361" s="153"/>
      <c r="G1361" s="90" t="s">
        <v>139</v>
      </c>
      <c r="H1361" s="90" t="s">
        <v>22</v>
      </c>
      <c r="I1361" s="91">
        <f t="shared" ca="1" si="283"/>
        <v>14.445888810657586</v>
      </c>
      <c r="J1361" s="91"/>
      <c r="K1361" s="90" t="s">
        <v>23</v>
      </c>
      <c r="L1361" s="92">
        <v>1</v>
      </c>
      <c r="M1361" s="138">
        <f t="shared" si="293"/>
        <v>47849</v>
      </c>
      <c r="N1361" s="137"/>
      <c r="O1361" s="90"/>
      <c r="P1361" s="86" t="s">
        <v>113</v>
      </c>
      <c r="Q1361" s="86"/>
      <c r="R1361" s="93" t="str">
        <f t="shared" si="269"/>
        <v>2024 Validation</v>
      </c>
    </row>
    <row r="1362" spans="1:18" x14ac:dyDescent="0.6">
      <c r="A1362" s="82" t="str">
        <f t="shared" si="231"/>
        <v>2021Q4</v>
      </c>
      <c r="B1362" s="82">
        <f t="shared" si="232"/>
        <v>4</v>
      </c>
      <c r="C1362" s="82">
        <f t="shared" ref="C1362:D1362" si="299">C1158</f>
        <v>2021</v>
      </c>
      <c r="D1362" s="82">
        <f t="shared" si="299"/>
        <v>12</v>
      </c>
      <c r="F1362" s="153"/>
      <c r="G1362" s="90" t="s">
        <v>139</v>
      </c>
      <c r="H1362" s="90" t="s">
        <v>22</v>
      </c>
      <c r="I1362" s="91">
        <f t="shared" ca="1" si="283"/>
        <v>8.8823246455886817</v>
      </c>
      <c r="J1362" s="91"/>
      <c r="K1362" s="90" t="s">
        <v>23</v>
      </c>
      <c r="L1362" s="92">
        <v>1</v>
      </c>
      <c r="M1362" s="138">
        <f t="shared" si="293"/>
        <v>47939</v>
      </c>
      <c r="N1362" s="137"/>
      <c r="O1362" s="90"/>
      <c r="P1362" s="86" t="s">
        <v>113</v>
      </c>
      <c r="Q1362" s="86"/>
      <c r="R1362" s="93" t="str">
        <f t="shared" si="269"/>
        <v>2024 Validation</v>
      </c>
    </row>
    <row r="1363" spans="1:18" x14ac:dyDescent="0.6">
      <c r="A1363" s="82" t="str">
        <f t="shared" si="231"/>
        <v>2022Q1</v>
      </c>
      <c r="B1363" s="82">
        <f t="shared" si="232"/>
        <v>1</v>
      </c>
      <c r="C1363" s="82">
        <f t="shared" ref="C1363:D1363" si="300">C1159</f>
        <v>2022</v>
      </c>
      <c r="D1363" s="82">
        <f t="shared" si="300"/>
        <v>1</v>
      </c>
      <c r="F1363" s="153"/>
      <c r="G1363" s="90" t="s">
        <v>139</v>
      </c>
      <c r="H1363" s="90" t="s">
        <v>22</v>
      </c>
      <c r="I1363" s="91">
        <f t="shared" ca="1" si="283"/>
        <v>8.6034515777474656</v>
      </c>
      <c r="J1363" s="91"/>
      <c r="K1363" s="90" t="s">
        <v>23</v>
      </c>
      <c r="L1363" s="92">
        <v>1</v>
      </c>
      <c r="M1363" s="138">
        <f t="shared" si="293"/>
        <v>48030</v>
      </c>
      <c r="N1363" s="137"/>
      <c r="O1363" s="90"/>
      <c r="P1363" s="86" t="s">
        <v>113</v>
      </c>
      <c r="Q1363" s="86"/>
      <c r="R1363" s="93" t="str">
        <f t="shared" si="269"/>
        <v>2024 Validation</v>
      </c>
    </row>
    <row r="1364" spans="1:18" x14ac:dyDescent="0.6">
      <c r="A1364" s="82" t="str">
        <f t="shared" si="231"/>
        <v>2022Q1</v>
      </c>
      <c r="B1364" s="82">
        <f t="shared" si="232"/>
        <v>1</v>
      </c>
      <c r="C1364" s="82">
        <f t="shared" ref="C1364:D1364" si="301">C1160</f>
        <v>2022</v>
      </c>
      <c r="D1364" s="82">
        <f t="shared" si="301"/>
        <v>2</v>
      </c>
      <c r="F1364" s="153"/>
      <c r="G1364" s="90" t="s">
        <v>139</v>
      </c>
      <c r="H1364" s="90" t="s">
        <v>22</v>
      </c>
      <c r="I1364" s="91">
        <f t="shared" ca="1" si="283"/>
        <v>9.5985152869760864</v>
      </c>
      <c r="J1364" s="91"/>
      <c r="K1364" s="90" t="s">
        <v>23</v>
      </c>
      <c r="L1364" s="92">
        <v>1</v>
      </c>
      <c r="M1364" s="138">
        <f t="shared" si="293"/>
        <v>48122</v>
      </c>
      <c r="N1364" s="137"/>
      <c r="O1364" s="90"/>
      <c r="P1364" s="86" t="s">
        <v>113</v>
      </c>
      <c r="Q1364" s="86"/>
      <c r="R1364" s="93" t="str">
        <f t="shared" si="269"/>
        <v>2024 Validation</v>
      </c>
    </row>
    <row r="1365" spans="1:18" x14ac:dyDescent="0.6">
      <c r="A1365" s="82" t="str">
        <f t="shared" si="231"/>
        <v>2022Q1</v>
      </c>
      <c r="B1365" s="82">
        <f t="shared" si="232"/>
        <v>1</v>
      </c>
      <c r="C1365" s="82">
        <f t="shared" ref="C1365:D1365" si="302">C1161</f>
        <v>2022</v>
      </c>
      <c r="D1365" s="82">
        <f t="shared" si="302"/>
        <v>3</v>
      </c>
      <c r="F1365" s="153"/>
      <c r="G1365" s="90" t="s">
        <v>139</v>
      </c>
      <c r="H1365" s="90" t="s">
        <v>22</v>
      </c>
      <c r="I1365" s="91">
        <f t="shared" ca="1" si="283"/>
        <v>14.445888810657586</v>
      </c>
      <c r="J1365" s="91"/>
      <c r="K1365" s="90" t="s">
        <v>23</v>
      </c>
      <c r="L1365" s="92">
        <v>1</v>
      </c>
      <c r="M1365" s="138">
        <f t="shared" si="293"/>
        <v>48214</v>
      </c>
      <c r="N1365" s="137"/>
      <c r="O1365" s="90"/>
      <c r="P1365" s="86" t="s">
        <v>113</v>
      </c>
      <c r="Q1365" s="86"/>
      <c r="R1365" s="93" t="str">
        <f t="shared" si="269"/>
        <v>2024 Validation</v>
      </c>
    </row>
    <row r="1366" spans="1:18" x14ac:dyDescent="0.6">
      <c r="A1366" s="82" t="str">
        <f t="shared" si="231"/>
        <v>2022Q2</v>
      </c>
      <c r="B1366" s="82">
        <f t="shared" si="232"/>
        <v>2</v>
      </c>
      <c r="C1366" s="82">
        <f t="shared" ref="C1366:D1366" si="303">C1162</f>
        <v>2022</v>
      </c>
      <c r="D1366" s="82">
        <f t="shared" si="303"/>
        <v>4</v>
      </c>
      <c r="F1366" s="153"/>
      <c r="G1366" s="90" t="s">
        <v>139</v>
      </c>
      <c r="H1366" s="90" t="s">
        <v>22</v>
      </c>
      <c r="I1366" s="91">
        <f t="shared" ca="1" si="283"/>
        <v>8.8823246455886817</v>
      </c>
      <c r="J1366" s="91"/>
      <c r="K1366" s="90" t="s">
        <v>23</v>
      </c>
      <c r="L1366" s="92">
        <v>1</v>
      </c>
      <c r="M1366" s="138">
        <f t="shared" si="293"/>
        <v>48305</v>
      </c>
      <c r="N1366" s="137"/>
      <c r="O1366" s="90"/>
      <c r="P1366" s="86" t="s">
        <v>113</v>
      </c>
      <c r="Q1366" s="86"/>
      <c r="R1366" s="93" t="str">
        <f t="shared" si="269"/>
        <v>2024 Validation</v>
      </c>
    </row>
    <row r="1367" spans="1:18" x14ac:dyDescent="0.6">
      <c r="A1367" s="82" t="str">
        <f t="shared" ref="A1367:A1430" si="304">C1367&amp;"Q"&amp;B1367</f>
        <v>2022Q2</v>
      </c>
      <c r="B1367" s="82">
        <f t="shared" ref="B1367:B1430" si="305">IF(D1367&lt;=3,1,IF(D1367&lt;=6,2,IF(D1367&lt;=9,3,4)))</f>
        <v>2</v>
      </c>
      <c r="C1367" s="82">
        <f t="shared" ref="C1367:D1367" si="306">C1163</f>
        <v>2022</v>
      </c>
      <c r="D1367" s="82">
        <f t="shared" si="306"/>
        <v>5</v>
      </c>
      <c r="F1367" s="153"/>
      <c r="G1367" s="90" t="s">
        <v>139</v>
      </c>
      <c r="H1367" s="90" t="s">
        <v>22</v>
      </c>
      <c r="I1367" s="91">
        <f t="shared" ca="1" si="283"/>
        <v>8.6034515777474656</v>
      </c>
      <c r="J1367" s="91"/>
      <c r="K1367" s="90" t="s">
        <v>23</v>
      </c>
      <c r="L1367" s="92">
        <v>1</v>
      </c>
      <c r="M1367" s="138">
        <f t="shared" si="293"/>
        <v>48396</v>
      </c>
      <c r="N1367" s="137"/>
      <c r="O1367" s="90"/>
      <c r="P1367" s="86" t="s">
        <v>113</v>
      </c>
      <c r="Q1367" s="86"/>
      <c r="R1367" s="93" t="str">
        <f t="shared" si="269"/>
        <v>2024 Validation</v>
      </c>
    </row>
    <row r="1368" spans="1:18" x14ac:dyDescent="0.6">
      <c r="A1368" s="82" t="str">
        <f t="shared" si="304"/>
        <v>2022Q2</v>
      </c>
      <c r="B1368" s="82">
        <f t="shared" si="305"/>
        <v>2</v>
      </c>
      <c r="C1368" s="82">
        <f t="shared" ref="C1368:D1368" si="307">C1164</f>
        <v>2022</v>
      </c>
      <c r="D1368" s="82">
        <f t="shared" si="307"/>
        <v>6</v>
      </c>
      <c r="F1368" s="153"/>
      <c r="G1368" s="90" t="s">
        <v>139</v>
      </c>
      <c r="H1368" s="90" t="s">
        <v>22</v>
      </c>
      <c r="I1368" s="91">
        <f t="shared" ca="1" si="283"/>
        <v>9.5985152869760864</v>
      </c>
      <c r="J1368" s="91"/>
      <c r="K1368" s="90" t="s">
        <v>23</v>
      </c>
      <c r="L1368" s="92">
        <v>1</v>
      </c>
      <c r="M1368" s="138">
        <f t="shared" si="293"/>
        <v>48488</v>
      </c>
      <c r="N1368" s="137"/>
      <c r="O1368" s="90"/>
      <c r="P1368" s="86" t="s">
        <v>113</v>
      </c>
      <c r="Q1368" s="86"/>
      <c r="R1368" s="93" t="str">
        <f t="shared" si="269"/>
        <v>2024 Validation</v>
      </c>
    </row>
    <row r="1369" spans="1:18" x14ac:dyDescent="0.6">
      <c r="A1369" s="82" t="str">
        <f t="shared" si="304"/>
        <v>2022Q3</v>
      </c>
      <c r="B1369" s="82">
        <f t="shared" si="305"/>
        <v>3</v>
      </c>
      <c r="C1369" s="82">
        <f t="shared" ref="C1369:D1369" si="308">C1165</f>
        <v>2022</v>
      </c>
      <c r="D1369" s="82">
        <f t="shared" si="308"/>
        <v>7</v>
      </c>
      <c r="F1369" s="153"/>
      <c r="G1369" s="90" t="s">
        <v>139</v>
      </c>
      <c r="H1369" s="90" t="s">
        <v>22</v>
      </c>
      <c r="I1369" s="91">
        <f t="shared" ca="1" si="283"/>
        <v>14.445888810657586</v>
      </c>
      <c r="J1369" s="91"/>
      <c r="K1369" s="90" t="s">
        <v>23</v>
      </c>
      <c r="L1369" s="92">
        <v>1</v>
      </c>
      <c r="M1369" s="138">
        <f t="shared" si="293"/>
        <v>48580</v>
      </c>
      <c r="N1369" s="137"/>
      <c r="O1369" s="90"/>
      <c r="P1369" s="86" t="s">
        <v>113</v>
      </c>
      <c r="Q1369" s="86"/>
      <c r="R1369" s="93" t="str">
        <f t="shared" si="269"/>
        <v>2024 Validation</v>
      </c>
    </row>
    <row r="1370" spans="1:18" x14ac:dyDescent="0.6">
      <c r="A1370" s="82" t="str">
        <f t="shared" si="304"/>
        <v>2022Q3</v>
      </c>
      <c r="B1370" s="82">
        <f t="shared" si="305"/>
        <v>3</v>
      </c>
      <c r="C1370" s="82">
        <f t="shared" ref="C1370:D1370" si="309">C1166</f>
        <v>2022</v>
      </c>
      <c r="D1370" s="82">
        <f t="shared" si="309"/>
        <v>8</v>
      </c>
      <c r="F1370" s="153"/>
      <c r="G1370" s="90" t="s">
        <v>139</v>
      </c>
      <c r="H1370" s="90" t="s">
        <v>22</v>
      </c>
      <c r="I1370" s="91">
        <f t="shared" ca="1" si="283"/>
        <v>8.8823246455886817</v>
      </c>
      <c r="J1370" s="91"/>
      <c r="K1370" s="90" t="s">
        <v>23</v>
      </c>
      <c r="L1370" s="92">
        <v>1</v>
      </c>
      <c r="M1370" s="138">
        <f t="shared" si="293"/>
        <v>48670</v>
      </c>
      <c r="N1370" s="137"/>
      <c r="O1370" s="90"/>
      <c r="P1370" s="86" t="s">
        <v>113</v>
      </c>
      <c r="Q1370" s="86"/>
      <c r="R1370" s="93" t="str">
        <f t="shared" si="269"/>
        <v>2024 Validation</v>
      </c>
    </row>
    <row r="1371" spans="1:18" x14ac:dyDescent="0.6">
      <c r="A1371" s="82" t="str">
        <f t="shared" si="304"/>
        <v>2022Q3</v>
      </c>
      <c r="B1371" s="82">
        <f t="shared" si="305"/>
        <v>3</v>
      </c>
      <c r="C1371" s="82">
        <f t="shared" ref="C1371:D1371" si="310">C1167</f>
        <v>2022</v>
      </c>
      <c r="D1371" s="82">
        <f t="shared" si="310"/>
        <v>9</v>
      </c>
      <c r="F1371" s="153"/>
      <c r="G1371" s="90" t="s">
        <v>139</v>
      </c>
      <c r="H1371" s="90" t="s">
        <v>22</v>
      </c>
      <c r="I1371" s="91">
        <f t="shared" ca="1" si="283"/>
        <v>8.6034515777474656</v>
      </c>
      <c r="J1371" s="91"/>
      <c r="K1371" s="90" t="s">
        <v>23</v>
      </c>
      <c r="L1371" s="92">
        <v>1</v>
      </c>
      <c r="M1371" s="138">
        <f t="shared" si="293"/>
        <v>48761</v>
      </c>
      <c r="N1371" s="137"/>
      <c r="O1371" s="90"/>
      <c r="P1371" s="86" t="s">
        <v>113</v>
      </c>
      <c r="Q1371" s="86"/>
      <c r="R1371" s="93" t="str">
        <f t="shared" si="269"/>
        <v>2024 Validation</v>
      </c>
    </row>
    <row r="1372" spans="1:18" x14ac:dyDescent="0.6">
      <c r="A1372" s="82" t="str">
        <f t="shared" si="304"/>
        <v>2022Q4</v>
      </c>
      <c r="B1372" s="82">
        <f t="shared" si="305"/>
        <v>4</v>
      </c>
      <c r="C1372" s="82">
        <f t="shared" ref="C1372:D1372" si="311">C1168</f>
        <v>2022</v>
      </c>
      <c r="D1372" s="82">
        <f t="shared" si="311"/>
        <v>10</v>
      </c>
      <c r="F1372" s="153"/>
      <c r="G1372" s="90" t="s">
        <v>139</v>
      </c>
      <c r="H1372" s="90" t="s">
        <v>22</v>
      </c>
      <c r="I1372" s="91">
        <f ca="1">I198</f>
        <v>9.5985152869760864</v>
      </c>
      <c r="J1372" s="91"/>
      <c r="K1372" s="90" t="s">
        <v>23</v>
      </c>
      <c r="L1372" s="92">
        <v>1</v>
      </c>
      <c r="M1372" s="138">
        <f t="shared" ref="M1372" si="312">M622</f>
        <v>48853</v>
      </c>
      <c r="N1372" s="137"/>
      <c r="O1372" s="90"/>
      <c r="P1372" s="86" t="s">
        <v>113</v>
      </c>
      <c r="Q1372" s="86"/>
      <c r="R1372" s="93" t="str">
        <f t="shared" si="269"/>
        <v>2024 Validation</v>
      </c>
    </row>
    <row r="1373" spans="1:18" x14ac:dyDescent="0.6">
      <c r="A1373" s="82" t="str">
        <f t="shared" si="304"/>
        <v>2022Q4</v>
      </c>
      <c r="B1373" s="82">
        <f t="shared" si="305"/>
        <v>4</v>
      </c>
      <c r="C1373" s="82">
        <f t="shared" ref="C1373:D1373" si="313">C1169</f>
        <v>2022</v>
      </c>
      <c r="D1373" s="82">
        <f t="shared" si="313"/>
        <v>11</v>
      </c>
      <c r="F1373" s="6" t="s">
        <v>143</v>
      </c>
      <c r="G1373" s="90" t="s">
        <v>140</v>
      </c>
      <c r="H1373" s="90" t="s">
        <v>22</v>
      </c>
      <c r="I1373" s="91">
        <f t="shared" ref="I1373:I1404" ca="1" si="314">I283</f>
        <v>14.0827079080803</v>
      </c>
      <c r="J1373" s="91"/>
      <c r="K1373" s="90" t="s">
        <v>23</v>
      </c>
      <c r="L1373" s="92">
        <v>1</v>
      </c>
      <c r="M1373" s="138">
        <f t="shared" ref="M1373:M1404" si="315">M283</f>
        <v>42736</v>
      </c>
      <c r="N1373" s="137"/>
      <c r="O1373" s="90" t="s">
        <v>24</v>
      </c>
      <c r="P1373" s="86" t="s">
        <v>113</v>
      </c>
      <c r="Q1373" s="86"/>
      <c r="R1373" s="93" t="str">
        <f t="shared" si="269"/>
        <v>2024 Validation</v>
      </c>
    </row>
    <row r="1374" spans="1:18" x14ac:dyDescent="0.6">
      <c r="A1374" s="82" t="str">
        <f t="shared" si="304"/>
        <v>2022Q4</v>
      </c>
      <c r="B1374" s="82">
        <f t="shared" si="305"/>
        <v>4</v>
      </c>
      <c r="C1374" s="82">
        <f t="shared" ref="C1374:D1374" si="316">C1170</f>
        <v>2022</v>
      </c>
      <c r="D1374" s="82">
        <f t="shared" si="316"/>
        <v>12</v>
      </c>
      <c r="F1374" s="153"/>
      <c r="G1374" s="90" t="s">
        <v>140</v>
      </c>
      <c r="H1374" s="90" t="s">
        <v>22</v>
      </c>
      <c r="I1374" s="91">
        <f t="shared" ca="1" si="314"/>
        <v>8.5191437430113961</v>
      </c>
      <c r="J1374" s="91"/>
      <c r="K1374" s="90" t="s">
        <v>23</v>
      </c>
      <c r="L1374" s="92">
        <v>1</v>
      </c>
      <c r="M1374" s="138">
        <f t="shared" si="315"/>
        <v>42826</v>
      </c>
      <c r="N1374" s="137"/>
      <c r="O1374" s="90" t="s">
        <v>24</v>
      </c>
      <c r="P1374" s="86" t="s">
        <v>113</v>
      </c>
      <c r="Q1374" s="86"/>
      <c r="R1374" s="93" t="str">
        <f t="shared" si="269"/>
        <v>2024 Validation</v>
      </c>
    </row>
    <row r="1375" spans="1:18" x14ac:dyDescent="0.6">
      <c r="A1375" s="82" t="str">
        <f t="shared" si="304"/>
        <v>2023Q1</v>
      </c>
      <c r="B1375" s="82">
        <f t="shared" si="305"/>
        <v>1</v>
      </c>
      <c r="C1375" s="82">
        <f t="shared" ref="C1375:D1375" si="317">C1171</f>
        <v>2023</v>
      </c>
      <c r="D1375" s="82">
        <f t="shared" si="317"/>
        <v>1</v>
      </c>
      <c r="F1375" s="153"/>
      <c r="G1375" s="90" t="s">
        <v>140</v>
      </c>
      <c r="H1375" s="90" t="s">
        <v>22</v>
      </c>
      <c r="I1375" s="91">
        <f t="shared" ca="1" si="314"/>
        <v>8.24027067517018</v>
      </c>
      <c r="J1375" s="91"/>
      <c r="K1375" s="90" t="s">
        <v>23</v>
      </c>
      <c r="L1375" s="92">
        <v>1</v>
      </c>
      <c r="M1375" s="138">
        <f t="shared" si="315"/>
        <v>42917</v>
      </c>
      <c r="N1375" s="137"/>
      <c r="O1375" s="90" t="s">
        <v>24</v>
      </c>
      <c r="P1375" s="86" t="s">
        <v>113</v>
      </c>
      <c r="Q1375" s="86"/>
      <c r="R1375" s="93" t="str">
        <f t="shared" si="269"/>
        <v>2024 Validation</v>
      </c>
    </row>
    <row r="1376" spans="1:18" x14ac:dyDescent="0.6">
      <c r="A1376" s="82" t="str">
        <f t="shared" si="304"/>
        <v>2023Q1</v>
      </c>
      <c r="B1376" s="82">
        <f t="shared" si="305"/>
        <v>1</v>
      </c>
      <c r="C1376" s="82">
        <f t="shared" ref="C1376:D1376" si="318">C1172</f>
        <v>2023</v>
      </c>
      <c r="D1376" s="82">
        <f t="shared" si="318"/>
        <v>2</v>
      </c>
      <c r="F1376" s="153"/>
      <c r="G1376" s="90" t="s">
        <v>140</v>
      </c>
      <c r="H1376" s="90" t="s">
        <v>22</v>
      </c>
      <c r="I1376" s="91">
        <f t="shared" ca="1" si="314"/>
        <v>9.2353343843988007</v>
      </c>
      <c r="J1376" s="91"/>
      <c r="K1376" s="90" t="s">
        <v>23</v>
      </c>
      <c r="L1376" s="92">
        <v>1</v>
      </c>
      <c r="M1376" s="138">
        <f t="shared" si="315"/>
        <v>43009</v>
      </c>
      <c r="N1376" s="137"/>
      <c r="O1376" s="90" t="s">
        <v>24</v>
      </c>
      <c r="P1376" s="86" t="s">
        <v>113</v>
      </c>
      <c r="Q1376" s="86"/>
      <c r="R1376" s="93" t="str">
        <f t="shared" si="269"/>
        <v>2024 Validation</v>
      </c>
    </row>
    <row r="1377" spans="1:18" x14ac:dyDescent="0.6">
      <c r="A1377" s="82" t="str">
        <f t="shared" si="304"/>
        <v>2023Q1</v>
      </c>
      <c r="B1377" s="82">
        <f t="shared" si="305"/>
        <v>1</v>
      </c>
      <c r="C1377" s="82">
        <f t="shared" ref="C1377:D1377" si="319">C1173</f>
        <v>2023</v>
      </c>
      <c r="D1377" s="82">
        <f t="shared" si="319"/>
        <v>3</v>
      </c>
      <c r="F1377" s="153"/>
      <c r="G1377" s="90" t="s">
        <v>140</v>
      </c>
      <c r="H1377" s="90" t="s">
        <v>22</v>
      </c>
      <c r="I1377" s="91">
        <f t="shared" ca="1" si="314"/>
        <v>14.0827079080803</v>
      </c>
      <c r="J1377" s="91"/>
      <c r="K1377" s="90" t="s">
        <v>23</v>
      </c>
      <c r="L1377" s="92">
        <v>1</v>
      </c>
      <c r="M1377" s="138">
        <f t="shared" si="315"/>
        <v>43101</v>
      </c>
      <c r="N1377" s="137"/>
      <c r="O1377" s="90" t="s">
        <v>24</v>
      </c>
      <c r="P1377" s="86" t="s">
        <v>113</v>
      </c>
      <c r="Q1377" s="86"/>
      <c r="R1377" s="93" t="str">
        <f t="shared" si="269"/>
        <v>2024 Validation</v>
      </c>
    </row>
    <row r="1378" spans="1:18" x14ac:dyDescent="0.6">
      <c r="A1378" s="82" t="str">
        <f t="shared" si="304"/>
        <v>2023Q2</v>
      </c>
      <c r="B1378" s="82">
        <f t="shared" si="305"/>
        <v>2</v>
      </c>
      <c r="C1378" s="82">
        <f t="shared" ref="C1378:D1378" si="320">C1174</f>
        <v>2023</v>
      </c>
      <c r="D1378" s="82">
        <f t="shared" si="320"/>
        <v>4</v>
      </c>
      <c r="F1378" s="153"/>
      <c r="G1378" s="90" t="s">
        <v>140</v>
      </c>
      <c r="H1378" s="90" t="s">
        <v>22</v>
      </c>
      <c r="I1378" s="91">
        <f t="shared" ca="1" si="314"/>
        <v>8.5191437430113961</v>
      </c>
      <c r="J1378" s="91"/>
      <c r="K1378" s="90" t="s">
        <v>23</v>
      </c>
      <c r="L1378" s="92">
        <v>1</v>
      </c>
      <c r="M1378" s="138">
        <f t="shared" si="315"/>
        <v>43191</v>
      </c>
      <c r="N1378" s="137"/>
      <c r="O1378" s="90" t="s">
        <v>24</v>
      </c>
      <c r="P1378" s="86" t="s">
        <v>113</v>
      </c>
      <c r="Q1378" s="86"/>
      <c r="R1378" s="93" t="str">
        <f t="shared" si="269"/>
        <v>2024 Validation</v>
      </c>
    </row>
    <row r="1379" spans="1:18" x14ac:dyDescent="0.6">
      <c r="A1379" s="82" t="str">
        <f t="shared" si="304"/>
        <v>2023Q2</v>
      </c>
      <c r="B1379" s="82">
        <f t="shared" si="305"/>
        <v>2</v>
      </c>
      <c r="C1379" s="82">
        <f t="shared" ref="C1379:D1379" si="321">C1175</f>
        <v>2023</v>
      </c>
      <c r="D1379" s="82">
        <f t="shared" si="321"/>
        <v>5</v>
      </c>
      <c r="F1379" s="153"/>
      <c r="G1379" s="90" t="s">
        <v>140</v>
      </c>
      <c r="H1379" s="90" t="s">
        <v>22</v>
      </c>
      <c r="I1379" s="91">
        <f t="shared" ca="1" si="314"/>
        <v>8.24027067517018</v>
      </c>
      <c r="J1379" s="91"/>
      <c r="K1379" s="90" t="s">
        <v>23</v>
      </c>
      <c r="L1379" s="92">
        <v>1</v>
      </c>
      <c r="M1379" s="138">
        <f t="shared" si="315"/>
        <v>43282</v>
      </c>
      <c r="N1379" s="137"/>
      <c r="O1379" s="90" t="s">
        <v>24</v>
      </c>
      <c r="P1379" s="86" t="s">
        <v>113</v>
      </c>
      <c r="Q1379" s="86"/>
      <c r="R1379" s="93" t="str">
        <f t="shared" si="269"/>
        <v>2024 Validation</v>
      </c>
    </row>
    <row r="1380" spans="1:18" x14ac:dyDescent="0.6">
      <c r="A1380" s="82" t="str">
        <f t="shared" si="304"/>
        <v>2023Q2</v>
      </c>
      <c r="B1380" s="82">
        <f t="shared" si="305"/>
        <v>2</v>
      </c>
      <c r="C1380" s="82">
        <f t="shared" ref="C1380:D1380" si="322">C1176</f>
        <v>2023</v>
      </c>
      <c r="D1380" s="82">
        <f t="shared" si="322"/>
        <v>6</v>
      </c>
      <c r="F1380" s="153"/>
      <c r="G1380" s="90" t="s">
        <v>140</v>
      </c>
      <c r="H1380" s="90" t="s">
        <v>22</v>
      </c>
      <c r="I1380" s="91">
        <f t="shared" ca="1" si="314"/>
        <v>9.2353343843988007</v>
      </c>
      <c r="J1380" s="91"/>
      <c r="K1380" s="90" t="s">
        <v>23</v>
      </c>
      <c r="L1380" s="92">
        <v>1</v>
      </c>
      <c r="M1380" s="138">
        <f t="shared" si="315"/>
        <v>43374</v>
      </c>
      <c r="N1380" s="137"/>
      <c r="O1380" s="90" t="s">
        <v>24</v>
      </c>
      <c r="P1380" s="86" t="s">
        <v>113</v>
      </c>
      <c r="Q1380" s="86"/>
      <c r="R1380" s="93" t="str">
        <f t="shared" si="269"/>
        <v>2024 Validation</v>
      </c>
    </row>
    <row r="1381" spans="1:18" x14ac:dyDescent="0.6">
      <c r="A1381" s="82" t="str">
        <f t="shared" si="304"/>
        <v>2023Q3</v>
      </c>
      <c r="B1381" s="82">
        <f t="shared" si="305"/>
        <v>3</v>
      </c>
      <c r="C1381" s="82">
        <f t="shared" ref="C1381:D1381" si="323">C1177</f>
        <v>2023</v>
      </c>
      <c r="D1381" s="82">
        <f t="shared" si="323"/>
        <v>7</v>
      </c>
      <c r="F1381" s="153"/>
      <c r="G1381" s="90" t="s">
        <v>140</v>
      </c>
      <c r="H1381" s="90" t="s">
        <v>22</v>
      </c>
      <c r="I1381" s="91">
        <f t="shared" ca="1" si="314"/>
        <v>14.0827079080803</v>
      </c>
      <c r="J1381" s="91"/>
      <c r="K1381" s="90" t="s">
        <v>23</v>
      </c>
      <c r="L1381" s="92">
        <v>1</v>
      </c>
      <c r="M1381" s="138">
        <f t="shared" si="315"/>
        <v>43466</v>
      </c>
      <c r="N1381" s="137"/>
      <c r="O1381" s="90" t="s">
        <v>24</v>
      </c>
      <c r="P1381" s="86" t="s">
        <v>113</v>
      </c>
      <c r="Q1381" s="86"/>
      <c r="R1381" s="93" t="str">
        <f t="shared" si="269"/>
        <v>2024 Validation</v>
      </c>
    </row>
    <row r="1382" spans="1:18" x14ac:dyDescent="0.6">
      <c r="A1382" s="82" t="str">
        <f t="shared" si="304"/>
        <v>2023Q3</v>
      </c>
      <c r="B1382" s="82">
        <f t="shared" si="305"/>
        <v>3</v>
      </c>
      <c r="C1382" s="82">
        <f t="shared" ref="C1382:D1382" si="324">C1178</f>
        <v>2023</v>
      </c>
      <c r="D1382" s="82">
        <f t="shared" si="324"/>
        <v>8</v>
      </c>
      <c r="F1382" s="153"/>
      <c r="G1382" s="90" t="s">
        <v>140</v>
      </c>
      <c r="H1382" s="90" t="s">
        <v>22</v>
      </c>
      <c r="I1382" s="91">
        <f t="shared" ca="1" si="314"/>
        <v>8.5191437430113961</v>
      </c>
      <c r="J1382" s="91"/>
      <c r="K1382" s="90" t="s">
        <v>23</v>
      </c>
      <c r="L1382" s="92">
        <v>1</v>
      </c>
      <c r="M1382" s="138">
        <f t="shared" si="315"/>
        <v>43556</v>
      </c>
      <c r="N1382" s="137"/>
      <c r="O1382" s="90" t="s">
        <v>24</v>
      </c>
      <c r="P1382" s="86" t="s">
        <v>113</v>
      </c>
      <c r="Q1382" s="86"/>
      <c r="R1382" s="93" t="str">
        <f t="shared" si="269"/>
        <v>2024 Validation</v>
      </c>
    </row>
    <row r="1383" spans="1:18" x14ac:dyDescent="0.6">
      <c r="A1383" s="82" t="str">
        <f t="shared" si="304"/>
        <v>2023Q3</v>
      </c>
      <c r="B1383" s="82">
        <f t="shared" si="305"/>
        <v>3</v>
      </c>
      <c r="C1383" s="82">
        <f t="shared" ref="C1383:D1383" si="325">C1179</f>
        <v>2023</v>
      </c>
      <c r="D1383" s="82">
        <f t="shared" si="325"/>
        <v>9</v>
      </c>
      <c r="F1383" s="153"/>
      <c r="G1383" s="90" t="s">
        <v>140</v>
      </c>
      <c r="H1383" s="90" t="s">
        <v>22</v>
      </c>
      <c r="I1383" s="91">
        <f t="shared" ca="1" si="314"/>
        <v>8.24027067517018</v>
      </c>
      <c r="J1383" s="91"/>
      <c r="K1383" s="90" t="s">
        <v>23</v>
      </c>
      <c r="L1383" s="92">
        <v>1</v>
      </c>
      <c r="M1383" s="138">
        <f t="shared" si="315"/>
        <v>43647</v>
      </c>
      <c r="N1383" s="137"/>
      <c r="O1383" s="90" t="s">
        <v>24</v>
      </c>
      <c r="P1383" s="86" t="s">
        <v>113</v>
      </c>
      <c r="Q1383" s="86"/>
      <c r="R1383" s="93" t="str">
        <f t="shared" si="269"/>
        <v>2024 Validation</v>
      </c>
    </row>
    <row r="1384" spans="1:18" x14ac:dyDescent="0.6">
      <c r="A1384" s="82" t="str">
        <f t="shared" si="304"/>
        <v>2023Q4</v>
      </c>
      <c r="B1384" s="82">
        <f t="shared" si="305"/>
        <v>4</v>
      </c>
      <c r="C1384" s="82">
        <f t="shared" ref="C1384:D1384" si="326">C1180</f>
        <v>2023</v>
      </c>
      <c r="D1384" s="82">
        <f t="shared" si="326"/>
        <v>10</v>
      </c>
      <c r="F1384" s="153"/>
      <c r="G1384" s="90" t="s">
        <v>140</v>
      </c>
      <c r="H1384" s="90" t="s">
        <v>22</v>
      </c>
      <c r="I1384" s="91">
        <f t="shared" ca="1" si="314"/>
        <v>9.2353343843988007</v>
      </c>
      <c r="J1384" s="91"/>
      <c r="K1384" s="90" t="s">
        <v>23</v>
      </c>
      <c r="L1384" s="92">
        <v>1</v>
      </c>
      <c r="M1384" s="138">
        <f t="shared" si="315"/>
        <v>43739</v>
      </c>
      <c r="N1384" s="137"/>
      <c r="O1384" s="90" t="s">
        <v>24</v>
      </c>
      <c r="P1384" s="86" t="s">
        <v>113</v>
      </c>
      <c r="Q1384" s="86"/>
      <c r="R1384" s="93" t="str">
        <f t="shared" si="269"/>
        <v>2024 Validation</v>
      </c>
    </row>
    <row r="1385" spans="1:18" x14ac:dyDescent="0.6">
      <c r="A1385" s="82" t="str">
        <f t="shared" si="304"/>
        <v>2023Q4</v>
      </c>
      <c r="B1385" s="82">
        <f t="shared" si="305"/>
        <v>4</v>
      </c>
      <c r="C1385" s="82">
        <f t="shared" ref="C1385:D1385" si="327">C1181</f>
        <v>2023</v>
      </c>
      <c r="D1385" s="82">
        <f t="shared" si="327"/>
        <v>11</v>
      </c>
      <c r="F1385" s="153"/>
      <c r="G1385" s="90" t="s">
        <v>140</v>
      </c>
      <c r="H1385" s="90" t="s">
        <v>22</v>
      </c>
      <c r="I1385" s="91">
        <f t="shared" ca="1" si="314"/>
        <v>14.0827079080803</v>
      </c>
      <c r="J1385" s="91"/>
      <c r="K1385" s="90" t="s">
        <v>23</v>
      </c>
      <c r="L1385" s="92">
        <v>1</v>
      </c>
      <c r="M1385" s="138">
        <f t="shared" si="315"/>
        <v>43831</v>
      </c>
      <c r="N1385" s="137"/>
      <c r="O1385" s="90" t="s">
        <v>24</v>
      </c>
      <c r="P1385" s="86" t="s">
        <v>113</v>
      </c>
      <c r="Q1385" s="86"/>
      <c r="R1385" s="93" t="str">
        <f t="shared" si="269"/>
        <v>2024 Validation</v>
      </c>
    </row>
    <row r="1386" spans="1:18" x14ac:dyDescent="0.6">
      <c r="A1386" s="82" t="str">
        <f t="shared" si="304"/>
        <v>2023Q4</v>
      </c>
      <c r="B1386" s="82">
        <f t="shared" si="305"/>
        <v>4</v>
      </c>
      <c r="C1386" s="82">
        <f t="shared" ref="C1386:D1386" si="328">C1182</f>
        <v>2023</v>
      </c>
      <c r="D1386" s="82">
        <f t="shared" si="328"/>
        <v>12</v>
      </c>
      <c r="F1386" s="153"/>
      <c r="G1386" s="90" t="s">
        <v>140</v>
      </c>
      <c r="H1386" s="90" t="s">
        <v>22</v>
      </c>
      <c r="I1386" s="91">
        <f t="shared" ca="1" si="314"/>
        <v>8.5191437430113961</v>
      </c>
      <c r="J1386" s="91"/>
      <c r="K1386" s="90" t="s">
        <v>23</v>
      </c>
      <c r="L1386" s="92">
        <v>1</v>
      </c>
      <c r="M1386" s="138">
        <f t="shared" si="315"/>
        <v>43922</v>
      </c>
      <c r="N1386" s="137"/>
      <c r="O1386" s="90" t="s">
        <v>24</v>
      </c>
      <c r="P1386" s="86" t="s">
        <v>113</v>
      </c>
      <c r="Q1386" s="86"/>
      <c r="R1386" s="93" t="str">
        <f t="shared" si="269"/>
        <v>2024 Validation</v>
      </c>
    </row>
    <row r="1387" spans="1:18" x14ac:dyDescent="0.6">
      <c r="A1387" s="82" t="str">
        <f t="shared" si="304"/>
        <v>2024Q1</v>
      </c>
      <c r="B1387" s="82">
        <f t="shared" si="305"/>
        <v>1</v>
      </c>
      <c r="C1387" s="82">
        <f t="shared" ref="C1387:D1387" si="329">C1183</f>
        <v>2024</v>
      </c>
      <c r="D1387" s="82">
        <f t="shared" si="329"/>
        <v>1</v>
      </c>
      <c r="F1387" s="153"/>
      <c r="G1387" s="90" t="s">
        <v>140</v>
      </c>
      <c r="H1387" s="90" t="s">
        <v>22</v>
      </c>
      <c r="I1387" s="91">
        <f t="shared" ca="1" si="314"/>
        <v>8.24027067517018</v>
      </c>
      <c r="J1387" s="91"/>
      <c r="K1387" s="90" t="s">
        <v>23</v>
      </c>
      <c r="L1387" s="92">
        <v>1</v>
      </c>
      <c r="M1387" s="138">
        <f t="shared" si="315"/>
        <v>44013</v>
      </c>
      <c r="N1387" s="137"/>
      <c r="O1387" s="90" t="s">
        <v>24</v>
      </c>
      <c r="P1387" s="86" t="s">
        <v>113</v>
      </c>
      <c r="Q1387" s="86"/>
      <c r="R1387" s="93" t="str">
        <f t="shared" si="269"/>
        <v>2024 Validation</v>
      </c>
    </row>
    <row r="1388" spans="1:18" x14ac:dyDescent="0.6">
      <c r="A1388" s="82" t="str">
        <f t="shared" si="304"/>
        <v>2024Q1</v>
      </c>
      <c r="B1388" s="82">
        <f t="shared" si="305"/>
        <v>1</v>
      </c>
      <c r="C1388" s="82">
        <f t="shared" ref="C1388:D1388" si="330">C1184</f>
        <v>2024</v>
      </c>
      <c r="D1388" s="82">
        <f t="shared" si="330"/>
        <v>2</v>
      </c>
      <c r="F1388" s="153"/>
      <c r="G1388" s="90" t="s">
        <v>140</v>
      </c>
      <c r="H1388" s="90" t="s">
        <v>22</v>
      </c>
      <c r="I1388" s="91">
        <f t="shared" ca="1" si="314"/>
        <v>9.2353343843988007</v>
      </c>
      <c r="J1388" s="91"/>
      <c r="K1388" s="90" t="s">
        <v>23</v>
      </c>
      <c r="L1388" s="92">
        <v>1</v>
      </c>
      <c r="M1388" s="138">
        <f t="shared" si="315"/>
        <v>44105</v>
      </c>
      <c r="N1388" s="137"/>
      <c r="O1388" s="90" t="s">
        <v>24</v>
      </c>
      <c r="P1388" s="86" t="s">
        <v>113</v>
      </c>
      <c r="Q1388" s="86"/>
      <c r="R1388" s="93" t="str">
        <f t="shared" si="269"/>
        <v>2024 Validation</v>
      </c>
    </row>
    <row r="1389" spans="1:18" x14ac:dyDescent="0.6">
      <c r="A1389" s="82" t="str">
        <f t="shared" si="304"/>
        <v>2024Q1</v>
      </c>
      <c r="B1389" s="82">
        <f t="shared" si="305"/>
        <v>1</v>
      </c>
      <c r="C1389" s="82">
        <f t="shared" ref="C1389:D1389" si="331">C1185</f>
        <v>2024</v>
      </c>
      <c r="D1389" s="82">
        <f t="shared" si="331"/>
        <v>3</v>
      </c>
      <c r="F1389" s="153"/>
      <c r="G1389" s="90" t="s">
        <v>140</v>
      </c>
      <c r="H1389" s="90" t="s">
        <v>22</v>
      </c>
      <c r="I1389" s="91">
        <f t="shared" ca="1" si="314"/>
        <v>14.0827079080803</v>
      </c>
      <c r="J1389" s="91"/>
      <c r="K1389" s="90" t="s">
        <v>23</v>
      </c>
      <c r="L1389" s="92">
        <v>1</v>
      </c>
      <c r="M1389" s="138">
        <f t="shared" si="315"/>
        <v>44197</v>
      </c>
      <c r="N1389" s="137"/>
      <c r="O1389" s="90" t="s">
        <v>24</v>
      </c>
      <c r="P1389" s="86" t="s">
        <v>113</v>
      </c>
      <c r="Q1389" s="86"/>
      <c r="R1389" s="93" t="str">
        <f t="shared" si="269"/>
        <v>2024 Validation</v>
      </c>
    </row>
    <row r="1390" spans="1:18" x14ac:dyDescent="0.6">
      <c r="A1390" s="82" t="str">
        <f t="shared" si="304"/>
        <v>2024Q2</v>
      </c>
      <c r="B1390" s="82">
        <f t="shared" si="305"/>
        <v>2</v>
      </c>
      <c r="C1390" s="82">
        <f t="shared" ref="C1390:D1390" si="332">C1186</f>
        <v>2024</v>
      </c>
      <c r="D1390" s="82">
        <f t="shared" si="332"/>
        <v>4</v>
      </c>
      <c r="F1390" s="153"/>
      <c r="G1390" s="90" t="s">
        <v>140</v>
      </c>
      <c r="H1390" s="90" t="s">
        <v>22</v>
      </c>
      <c r="I1390" s="91">
        <f t="shared" ca="1" si="314"/>
        <v>8.5191437430113961</v>
      </c>
      <c r="J1390" s="91"/>
      <c r="K1390" s="90" t="s">
        <v>23</v>
      </c>
      <c r="L1390" s="92">
        <v>1</v>
      </c>
      <c r="M1390" s="138">
        <f t="shared" si="315"/>
        <v>44287</v>
      </c>
      <c r="N1390" s="137"/>
      <c r="O1390" s="90" t="s">
        <v>24</v>
      </c>
      <c r="P1390" s="86" t="s">
        <v>113</v>
      </c>
      <c r="Q1390" s="86"/>
      <c r="R1390" s="93" t="str">
        <f t="shared" si="269"/>
        <v>2024 Validation</v>
      </c>
    </row>
    <row r="1391" spans="1:18" x14ac:dyDescent="0.6">
      <c r="A1391" s="82" t="str">
        <f t="shared" si="304"/>
        <v>2024Q2</v>
      </c>
      <c r="B1391" s="82">
        <f t="shared" si="305"/>
        <v>2</v>
      </c>
      <c r="C1391" s="82">
        <f t="shared" ref="C1391:D1391" si="333">C1187</f>
        <v>2024</v>
      </c>
      <c r="D1391" s="82">
        <f t="shared" si="333"/>
        <v>5</v>
      </c>
      <c r="F1391" s="153"/>
      <c r="G1391" s="90" t="s">
        <v>140</v>
      </c>
      <c r="H1391" s="90" t="s">
        <v>22</v>
      </c>
      <c r="I1391" s="91">
        <f t="shared" ca="1" si="314"/>
        <v>8.24027067517018</v>
      </c>
      <c r="J1391" s="91"/>
      <c r="K1391" s="90" t="s">
        <v>23</v>
      </c>
      <c r="L1391" s="92">
        <v>1</v>
      </c>
      <c r="M1391" s="138">
        <f t="shared" si="315"/>
        <v>44378</v>
      </c>
      <c r="N1391" s="137"/>
      <c r="O1391" s="90" t="s">
        <v>24</v>
      </c>
      <c r="P1391" s="86" t="s">
        <v>113</v>
      </c>
      <c r="Q1391" s="86"/>
      <c r="R1391" s="93" t="str">
        <f t="shared" si="269"/>
        <v>2024 Validation</v>
      </c>
    </row>
    <row r="1392" spans="1:18" x14ac:dyDescent="0.6">
      <c r="A1392" s="82" t="str">
        <f t="shared" si="304"/>
        <v>2024Q2</v>
      </c>
      <c r="B1392" s="82">
        <f t="shared" si="305"/>
        <v>2</v>
      </c>
      <c r="C1392" s="82">
        <f t="shared" ref="C1392:D1392" si="334">C1188</f>
        <v>2024</v>
      </c>
      <c r="D1392" s="82">
        <f t="shared" si="334"/>
        <v>6</v>
      </c>
      <c r="F1392" s="153"/>
      <c r="G1392" s="90" t="s">
        <v>140</v>
      </c>
      <c r="H1392" s="90" t="s">
        <v>22</v>
      </c>
      <c r="I1392" s="91">
        <f t="shared" ca="1" si="314"/>
        <v>9.2353343843988007</v>
      </c>
      <c r="J1392" s="91"/>
      <c r="K1392" s="90" t="s">
        <v>23</v>
      </c>
      <c r="L1392" s="92">
        <v>1</v>
      </c>
      <c r="M1392" s="138">
        <f t="shared" si="315"/>
        <v>44470</v>
      </c>
      <c r="N1392" s="137"/>
      <c r="O1392" s="90" t="s">
        <v>24</v>
      </c>
      <c r="P1392" s="86" t="s">
        <v>113</v>
      </c>
      <c r="Q1392" s="86"/>
      <c r="R1392" s="93" t="str">
        <f t="shared" si="269"/>
        <v>2024 Validation</v>
      </c>
    </row>
    <row r="1393" spans="1:18" x14ac:dyDescent="0.6">
      <c r="A1393" s="82" t="str">
        <f t="shared" si="304"/>
        <v>2024Q3</v>
      </c>
      <c r="B1393" s="82">
        <f t="shared" si="305"/>
        <v>3</v>
      </c>
      <c r="C1393" s="82">
        <f t="shared" ref="C1393:D1393" si="335">C1189</f>
        <v>2024</v>
      </c>
      <c r="D1393" s="82">
        <f t="shared" si="335"/>
        <v>7</v>
      </c>
      <c r="F1393" s="153"/>
      <c r="G1393" s="90" t="s">
        <v>140</v>
      </c>
      <c r="H1393" s="90" t="s">
        <v>22</v>
      </c>
      <c r="I1393" s="91">
        <f t="shared" ca="1" si="314"/>
        <v>14.0827079080803</v>
      </c>
      <c r="J1393" s="91"/>
      <c r="K1393" s="90" t="s">
        <v>23</v>
      </c>
      <c r="L1393" s="92">
        <v>1</v>
      </c>
      <c r="M1393" s="138">
        <f t="shared" si="315"/>
        <v>44562</v>
      </c>
      <c r="N1393" s="137"/>
      <c r="O1393" s="90" t="s">
        <v>24</v>
      </c>
      <c r="P1393" s="86" t="s">
        <v>113</v>
      </c>
      <c r="Q1393" s="86"/>
      <c r="R1393" s="93" t="str">
        <f t="shared" si="269"/>
        <v>2024 Validation</v>
      </c>
    </row>
    <row r="1394" spans="1:18" x14ac:dyDescent="0.6">
      <c r="A1394" s="82" t="str">
        <f t="shared" si="304"/>
        <v>2024Q3</v>
      </c>
      <c r="B1394" s="82">
        <f t="shared" si="305"/>
        <v>3</v>
      </c>
      <c r="C1394" s="82">
        <f t="shared" ref="C1394:D1394" si="336">C1190</f>
        <v>2024</v>
      </c>
      <c r="D1394" s="82">
        <f t="shared" si="336"/>
        <v>8</v>
      </c>
      <c r="F1394" s="153"/>
      <c r="G1394" s="90" t="s">
        <v>140</v>
      </c>
      <c r="H1394" s="90" t="s">
        <v>22</v>
      </c>
      <c r="I1394" s="91">
        <f t="shared" ca="1" si="314"/>
        <v>8.5191437430113961</v>
      </c>
      <c r="J1394" s="91"/>
      <c r="K1394" s="90" t="s">
        <v>23</v>
      </c>
      <c r="L1394" s="92">
        <v>1</v>
      </c>
      <c r="M1394" s="138">
        <f t="shared" si="315"/>
        <v>44652</v>
      </c>
      <c r="N1394" s="137"/>
      <c r="O1394" s="90" t="s">
        <v>24</v>
      </c>
      <c r="P1394" s="86" t="s">
        <v>113</v>
      </c>
      <c r="Q1394" s="86"/>
      <c r="R1394" s="93" t="str">
        <f t="shared" si="269"/>
        <v>2024 Validation</v>
      </c>
    </row>
    <row r="1395" spans="1:18" x14ac:dyDescent="0.6">
      <c r="A1395" s="82" t="str">
        <f t="shared" si="304"/>
        <v>2024Q3</v>
      </c>
      <c r="B1395" s="82">
        <f t="shared" si="305"/>
        <v>3</v>
      </c>
      <c r="C1395" s="82">
        <f t="shared" ref="C1395:D1395" si="337">C1191</f>
        <v>2024</v>
      </c>
      <c r="D1395" s="82">
        <f t="shared" si="337"/>
        <v>9</v>
      </c>
      <c r="F1395" s="153"/>
      <c r="G1395" s="90" t="s">
        <v>140</v>
      </c>
      <c r="H1395" s="90" t="s">
        <v>22</v>
      </c>
      <c r="I1395" s="91">
        <f t="shared" ca="1" si="314"/>
        <v>8.24027067517018</v>
      </c>
      <c r="J1395" s="91"/>
      <c r="K1395" s="90" t="s">
        <v>23</v>
      </c>
      <c r="L1395" s="92">
        <v>1</v>
      </c>
      <c r="M1395" s="138">
        <f t="shared" si="315"/>
        <v>44743</v>
      </c>
      <c r="N1395" s="137"/>
      <c r="O1395" s="90" t="s">
        <v>24</v>
      </c>
      <c r="P1395" s="86" t="s">
        <v>113</v>
      </c>
      <c r="Q1395" s="86"/>
      <c r="R1395" s="93" t="str">
        <f t="shared" si="269"/>
        <v>2024 Validation</v>
      </c>
    </row>
    <row r="1396" spans="1:18" x14ac:dyDescent="0.6">
      <c r="A1396" s="82" t="str">
        <f t="shared" si="304"/>
        <v>2024Q4</v>
      </c>
      <c r="B1396" s="82">
        <f t="shared" si="305"/>
        <v>4</v>
      </c>
      <c r="C1396" s="82">
        <f t="shared" ref="C1396:D1396" si="338">C1192</f>
        <v>2024</v>
      </c>
      <c r="D1396" s="82">
        <f t="shared" si="338"/>
        <v>10</v>
      </c>
      <c r="F1396" s="153"/>
      <c r="G1396" s="90" t="s">
        <v>140</v>
      </c>
      <c r="H1396" s="90" t="s">
        <v>22</v>
      </c>
      <c r="I1396" s="91">
        <f t="shared" ca="1" si="314"/>
        <v>9.2353343843988007</v>
      </c>
      <c r="J1396" s="91"/>
      <c r="K1396" s="90" t="s">
        <v>23</v>
      </c>
      <c r="L1396" s="92">
        <v>1</v>
      </c>
      <c r="M1396" s="138">
        <f t="shared" si="315"/>
        <v>44835</v>
      </c>
      <c r="N1396" s="137"/>
      <c r="O1396" s="90" t="s">
        <v>24</v>
      </c>
      <c r="P1396" s="86" t="s">
        <v>113</v>
      </c>
      <c r="Q1396" s="86"/>
      <c r="R1396" s="93" t="str">
        <f t="shared" si="269"/>
        <v>2024 Validation</v>
      </c>
    </row>
    <row r="1397" spans="1:18" x14ac:dyDescent="0.6">
      <c r="A1397" s="82" t="str">
        <f t="shared" si="304"/>
        <v>2024Q4</v>
      </c>
      <c r="B1397" s="82">
        <f t="shared" si="305"/>
        <v>4</v>
      </c>
      <c r="C1397" s="82">
        <f t="shared" ref="C1397:D1397" si="339">C1193</f>
        <v>2024</v>
      </c>
      <c r="D1397" s="82">
        <f t="shared" si="339"/>
        <v>11</v>
      </c>
      <c r="F1397" s="153"/>
      <c r="G1397" s="90" t="s">
        <v>140</v>
      </c>
      <c r="H1397" s="90" t="s">
        <v>22</v>
      </c>
      <c r="I1397" s="91">
        <f t="shared" ca="1" si="314"/>
        <v>14.0827079080803</v>
      </c>
      <c r="J1397" s="91"/>
      <c r="K1397" s="90" t="s">
        <v>23</v>
      </c>
      <c r="L1397" s="92">
        <v>1</v>
      </c>
      <c r="M1397" s="138">
        <f t="shared" si="315"/>
        <v>44927</v>
      </c>
      <c r="N1397" s="137"/>
      <c r="O1397" s="90" t="s">
        <v>24</v>
      </c>
      <c r="P1397" s="86" t="s">
        <v>113</v>
      </c>
      <c r="Q1397" s="86"/>
      <c r="R1397" s="93" t="str">
        <f t="shared" si="269"/>
        <v>2024 Validation</v>
      </c>
    </row>
    <row r="1398" spans="1:18" x14ac:dyDescent="0.6">
      <c r="A1398" s="82" t="str">
        <f t="shared" si="304"/>
        <v>2024Q4</v>
      </c>
      <c r="B1398" s="82">
        <f t="shared" si="305"/>
        <v>4</v>
      </c>
      <c r="C1398" s="82">
        <f t="shared" ref="C1398:D1398" si="340">C1194</f>
        <v>2024</v>
      </c>
      <c r="D1398" s="82">
        <f t="shared" si="340"/>
        <v>12</v>
      </c>
      <c r="F1398" s="153"/>
      <c r="G1398" s="90" t="s">
        <v>140</v>
      </c>
      <c r="H1398" s="90" t="s">
        <v>22</v>
      </c>
      <c r="I1398" s="91">
        <f t="shared" ca="1" si="314"/>
        <v>8.5191437430113961</v>
      </c>
      <c r="J1398" s="91"/>
      <c r="K1398" s="90" t="s">
        <v>23</v>
      </c>
      <c r="L1398" s="92">
        <v>1</v>
      </c>
      <c r="M1398" s="138">
        <f t="shared" si="315"/>
        <v>45017</v>
      </c>
      <c r="N1398" s="137"/>
      <c r="O1398" s="90" t="s">
        <v>24</v>
      </c>
      <c r="P1398" s="86" t="s">
        <v>113</v>
      </c>
      <c r="Q1398" s="86"/>
      <c r="R1398" s="93" t="str">
        <f t="shared" si="269"/>
        <v>2024 Validation</v>
      </c>
    </row>
    <row r="1399" spans="1:18" x14ac:dyDescent="0.6">
      <c r="A1399" s="82" t="str">
        <f t="shared" si="304"/>
        <v>2025Q1</v>
      </c>
      <c r="B1399" s="82">
        <f t="shared" si="305"/>
        <v>1</v>
      </c>
      <c r="C1399" s="82">
        <f t="shared" ref="C1399:D1399" si="341">C1195</f>
        <v>2025</v>
      </c>
      <c r="D1399" s="82">
        <f t="shared" si="341"/>
        <v>1</v>
      </c>
      <c r="F1399" s="153"/>
      <c r="G1399" s="90" t="s">
        <v>140</v>
      </c>
      <c r="H1399" s="90" t="s">
        <v>22</v>
      </c>
      <c r="I1399" s="91">
        <f t="shared" ca="1" si="314"/>
        <v>8.24027067517018</v>
      </c>
      <c r="J1399" s="91"/>
      <c r="K1399" s="90" t="s">
        <v>23</v>
      </c>
      <c r="L1399" s="92">
        <v>1</v>
      </c>
      <c r="M1399" s="138">
        <f t="shared" si="315"/>
        <v>45108</v>
      </c>
      <c r="N1399" s="137"/>
      <c r="O1399" s="90" t="s">
        <v>24</v>
      </c>
      <c r="P1399" s="86" t="s">
        <v>113</v>
      </c>
      <c r="Q1399" s="86"/>
      <c r="R1399" s="93" t="str">
        <f t="shared" si="269"/>
        <v>2024 Validation</v>
      </c>
    </row>
    <row r="1400" spans="1:18" x14ac:dyDescent="0.6">
      <c r="A1400" s="82" t="str">
        <f t="shared" si="304"/>
        <v>2025Q1</v>
      </c>
      <c r="B1400" s="82">
        <f t="shared" si="305"/>
        <v>1</v>
      </c>
      <c r="C1400" s="82">
        <f t="shared" ref="C1400:D1400" si="342">C1196</f>
        <v>2025</v>
      </c>
      <c r="D1400" s="82">
        <f t="shared" si="342"/>
        <v>2</v>
      </c>
      <c r="F1400" s="153"/>
      <c r="G1400" s="90" t="s">
        <v>140</v>
      </c>
      <c r="H1400" s="90" t="s">
        <v>22</v>
      </c>
      <c r="I1400" s="91">
        <f t="shared" ca="1" si="314"/>
        <v>9.2353343843988007</v>
      </c>
      <c r="J1400" s="91"/>
      <c r="K1400" s="90" t="s">
        <v>23</v>
      </c>
      <c r="L1400" s="92">
        <v>1</v>
      </c>
      <c r="M1400" s="138">
        <f t="shared" si="315"/>
        <v>45200</v>
      </c>
      <c r="N1400" s="137"/>
      <c r="O1400" s="90" t="s">
        <v>24</v>
      </c>
      <c r="P1400" s="86" t="s">
        <v>113</v>
      </c>
      <c r="Q1400" s="86"/>
      <c r="R1400" s="93" t="str">
        <f t="shared" si="269"/>
        <v>2024 Validation</v>
      </c>
    </row>
    <row r="1401" spans="1:18" x14ac:dyDescent="0.6">
      <c r="A1401" s="82" t="str">
        <f t="shared" si="304"/>
        <v>2025Q1</v>
      </c>
      <c r="B1401" s="82">
        <f t="shared" si="305"/>
        <v>1</v>
      </c>
      <c r="C1401" s="82">
        <f t="shared" ref="C1401:D1401" si="343">C1197</f>
        <v>2025</v>
      </c>
      <c r="D1401" s="82">
        <f t="shared" si="343"/>
        <v>3</v>
      </c>
      <c r="F1401" s="153"/>
      <c r="G1401" s="90" t="s">
        <v>140</v>
      </c>
      <c r="H1401" s="90" t="s">
        <v>22</v>
      </c>
      <c r="I1401" s="91">
        <f t="shared" ca="1" si="314"/>
        <v>14.0827079080803</v>
      </c>
      <c r="J1401" s="91"/>
      <c r="K1401" s="90" t="s">
        <v>23</v>
      </c>
      <c r="L1401" s="92">
        <v>1</v>
      </c>
      <c r="M1401" s="138">
        <f t="shared" si="315"/>
        <v>45292</v>
      </c>
      <c r="N1401" s="137"/>
      <c r="O1401" s="90" t="s">
        <v>24</v>
      </c>
      <c r="P1401" s="86" t="s">
        <v>113</v>
      </c>
      <c r="Q1401" s="86"/>
      <c r="R1401" s="93" t="str">
        <f t="shared" si="269"/>
        <v>2024 Validation</v>
      </c>
    </row>
    <row r="1402" spans="1:18" x14ac:dyDescent="0.6">
      <c r="A1402" s="82" t="str">
        <f t="shared" si="304"/>
        <v>2025Q2</v>
      </c>
      <c r="B1402" s="82">
        <f t="shared" si="305"/>
        <v>2</v>
      </c>
      <c r="C1402" s="82">
        <f t="shared" ref="C1402:D1402" si="344">C1198</f>
        <v>2025</v>
      </c>
      <c r="D1402" s="82">
        <f t="shared" si="344"/>
        <v>4</v>
      </c>
      <c r="F1402" s="153"/>
      <c r="G1402" s="90" t="s">
        <v>140</v>
      </c>
      <c r="H1402" s="90" t="s">
        <v>22</v>
      </c>
      <c r="I1402" s="91">
        <f t="shared" ca="1" si="314"/>
        <v>8.5191437430113961</v>
      </c>
      <c r="J1402" s="91"/>
      <c r="K1402" s="90" t="s">
        <v>23</v>
      </c>
      <c r="L1402" s="92">
        <v>1</v>
      </c>
      <c r="M1402" s="138">
        <f t="shared" si="315"/>
        <v>45383</v>
      </c>
      <c r="N1402" s="137"/>
      <c r="O1402" s="90" t="s">
        <v>24</v>
      </c>
      <c r="P1402" s="86" t="s">
        <v>113</v>
      </c>
      <c r="Q1402" s="86"/>
      <c r="R1402" s="93" t="str">
        <f t="shared" si="269"/>
        <v>2024 Validation</v>
      </c>
    </row>
    <row r="1403" spans="1:18" x14ac:dyDescent="0.6">
      <c r="A1403" s="82" t="str">
        <f t="shared" si="304"/>
        <v>2025Q2</v>
      </c>
      <c r="B1403" s="82">
        <f t="shared" si="305"/>
        <v>2</v>
      </c>
      <c r="C1403" s="82">
        <f t="shared" ref="C1403:D1403" si="345">C1199</f>
        <v>2025</v>
      </c>
      <c r="D1403" s="82">
        <f t="shared" si="345"/>
        <v>5</v>
      </c>
      <c r="F1403" s="153"/>
      <c r="G1403" s="90" t="s">
        <v>140</v>
      </c>
      <c r="H1403" s="90" t="s">
        <v>22</v>
      </c>
      <c r="I1403" s="91">
        <f t="shared" ca="1" si="314"/>
        <v>8.24027067517018</v>
      </c>
      <c r="J1403" s="91"/>
      <c r="K1403" s="90" t="s">
        <v>23</v>
      </c>
      <c r="L1403" s="92">
        <v>1</v>
      </c>
      <c r="M1403" s="138">
        <f t="shared" si="315"/>
        <v>45474</v>
      </c>
      <c r="N1403" s="137"/>
      <c r="O1403" s="90" t="s">
        <v>24</v>
      </c>
      <c r="P1403" s="86" t="s">
        <v>113</v>
      </c>
      <c r="Q1403" s="86"/>
      <c r="R1403" s="93" t="str">
        <f t="shared" si="269"/>
        <v>2024 Validation</v>
      </c>
    </row>
    <row r="1404" spans="1:18" x14ac:dyDescent="0.6">
      <c r="A1404" s="82" t="str">
        <f t="shared" si="304"/>
        <v>2025Q2</v>
      </c>
      <c r="B1404" s="82">
        <f t="shared" si="305"/>
        <v>2</v>
      </c>
      <c r="C1404" s="82">
        <f t="shared" ref="C1404:D1404" si="346">C1200</f>
        <v>2025</v>
      </c>
      <c r="D1404" s="82">
        <f t="shared" si="346"/>
        <v>6</v>
      </c>
      <c r="F1404" s="153"/>
      <c r="G1404" s="90" t="s">
        <v>140</v>
      </c>
      <c r="H1404" s="90" t="s">
        <v>22</v>
      </c>
      <c r="I1404" s="91">
        <f t="shared" ca="1" si="314"/>
        <v>9.2353343843988007</v>
      </c>
      <c r="J1404" s="91"/>
      <c r="K1404" s="90" t="s">
        <v>23</v>
      </c>
      <c r="L1404" s="92">
        <v>1</v>
      </c>
      <c r="M1404" s="138">
        <f t="shared" si="315"/>
        <v>45566</v>
      </c>
      <c r="N1404" s="137"/>
      <c r="O1404" s="90" t="s">
        <v>24</v>
      </c>
      <c r="P1404" s="86" t="s">
        <v>113</v>
      </c>
      <c r="Q1404" s="86"/>
      <c r="R1404" s="93" t="str">
        <f t="shared" si="269"/>
        <v>2024 Validation</v>
      </c>
    </row>
    <row r="1405" spans="1:18" x14ac:dyDescent="0.6">
      <c r="A1405" s="82" t="str">
        <f t="shared" si="304"/>
        <v>2025Q3</v>
      </c>
      <c r="B1405" s="82">
        <f t="shared" si="305"/>
        <v>3</v>
      </c>
      <c r="C1405" s="82">
        <f t="shared" ref="C1405:D1405" si="347">C1201</f>
        <v>2025</v>
      </c>
      <c r="D1405" s="82">
        <f t="shared" si="347"/>
        <v>7</v>
      </c>
      <c r="F1405" s="153"/>
      <c r="G1405" s="90" t="s">
        <v>140</v>
      </c>
      <c r="H1405" s="90" t="s">
        <v>22</v>
      </c>
      <c r="I1405" s="91">
        <f t="shared" ref="I1405:I1423" ca="1" si="348">I315</f>
        <v>14.0827079080803</v>
      </c>
      <c r="J1405" s="91"/>
      <c r="K1405" s="90" t="s">
        <v>23</v>
      </c>
      <c r="L1405" s="92">
        <v>1</v>
      </c>
      <c r="M1405" s="138">
        <f t="shared" ref="M1405:M1423" si="349">M315</f>
        <v>45658</v>
      </c>
      <c r="N1405" s="137"/>
      <c r="O1405" s="90" t="s">
        <v>24</v>
      </c>
      <c r="P1405" s="86" t="s">
        <v>113</v>
      </c>
      <c r="Q1405" s="86"/>
      <c r="R1405" s="93" t="str">
        <f t="shared" si="269"/>
        <v>2024 Validation</v>
      </c>
    </row>
    <row r="1406" spans="1:18" x14ac:dyDescent="0.6">
      <c r="A1406" s="82" t="str">
        <f t="shared" si="304"/>
        <v>2025Q3</v>
      </c>
      <c r="B1406" s="82">
        <f t="shared" si="305"/>
        <v>3</v>
      </c>
      <c r="C1406" s="82">
        <f t="shared" ref="C1406:D1406" si="350">C1202</f>
        <v>2025</v>
      </c>
      <c r="D1406" s="82">
        <f t="shared" si="350"/>
        <v>8</v>
      </c>
      <c r="F1406" s="153"/>
      <c r="G1406" s="90" t="s">
        <v>140</v>
      </c>
      <c r="H1406" s="90" t="s">
        <v>22</v>
      </c>
      <c r="I1406" s="91">
        <f t="shared" ca="1" si="348"/>
        <v>8.5191437430113961</v>
      </c>
      <c r="J1406" s="91"/>
      <c r="K1406" s="90" t="s">
        <v>23</v>
      </c>
      <c r="L1406" s="92">
        <v>1</v>
      </c>
      <c r="M1406" s="138">
        <f t="shared" si="349"/>
        <v>45748</v>
      </c>
      <c r="N1406" s="137"/>
      <c r="O1406" s="90" t="s">
        <v>24</v>
      </c>
      <c r="P1406" s="86" t="s">
        <v>113</v>
      </c>
      <c r="Q1406" s="86"/>
      <c r="R1406" s="93" t="str">
        <f t="shared" si="269"/>
        <v>2024 Validation</v>
      </c>
    </row>
    <row r="1407" spans="1:18" x14ac:dyDescent="0.6">
      <c r="A1407" s="82" t="str">
        <f t="shared" si="304"/>
        <v>2025Q3</v>
      </c>
      <c r="B1407" s="82">
        <f t="shared" si="305"/>
        <v>3</v>
      </c>
      <c r="C1407" s="82">
        <f t="shared" ref="C1407:D1407" si="351">C1203</f>
        <v>2025</v>
      </c>
      <c r="D1407" s="82">
        <f t="shared" si="351"/>
        <v>9</v>
      </c>
      <c r="F1407" s="153"/>
      <c r="G1407" s="90" t="s">
        <v>140</v>
      </c>
      <c r="H1407" s="90" t="s">
        <v>22</v>
      </c>
      <c r="I1407" s="91">
        <f t="shared" ca="1" si="348"/>
        <v>8.24027067517018</v>
      </c>
      <c r="J1407" s="91"/>
      <c r="K1407" s="90" t="s">
        <v>23</v>
      </c>
      <c r="L1407" s="92">
        <v>1</v>
      </c>
      <c r="M1407" s="138">
        <f t="shared" si="349"/>
        <v>45839</v>
      </c>
      <c r="N1407" s="137"/>
      <c r="O1407" s="90" t="s">
        <v>24</v>
      </c>
      <c r="P1407" s="86" t="s">
        <v>113</v>
      </c>
      <c r="Q1407" s="86"/>
      <c r="R1407" s="93" t="str">
        <f t="shared" si="269"/>
        <v>2024 Validation</v>
      </c>
    </row>
    <row r="1408" spans="1:18" x14ac:dyDescent="0.6">
      <c r="A1408" s="82" t="str">
        <f t="shared" si="304"/>
        <v>2025Q4</v>
      </c>
      <c r="B1408" s="82">
        <f t="shared" si="305"/>
        <v>4</v>
      </c>
      <c r="C1408" s="82">
        <f t="shared" ref="C1408:D1408" si="352">C1204</f>
        <v>2025</v>
      </c>
      <c r="D1408" s="82">
        <f t="shared" si="352"/>
        <v>10</v>
      </c>
      <c r="F1408" s="153"/>
      <c r="G1408" s="90" t="s">
        <v>140</v>
      </c>
      <c r="H1408" s="90" t="s">
        <v>22</v>
      </c>
      <c r="I1408" s="91">
        <f t="shared" ca="1" si="348"/>
        <v>9.2353343843988007</v>
      </c>
      <c r="J1408" s="91"/>
      <c r="K1408" s="90" t="s">
        <v>23</v>
      </c>
      <c r="L1408" s="92">
        <v>1</v>
      </c>
      <c r="M1408" s="138">
        <f t="shared" si="349"/>
        <v>45931</v>
      </c>
      <c r="N1408" s="137"/>
      <c r="O1408" s="90" t="s">
        <v>24</v>
      </c>
      <c r="P1408" s="86" t="s">
        <v>113</v>
      </c>
      <c r="Q1408" s="86"/>
      <c r="R1408" s="93" t="str">
        <f t="shared" si="269"/>
        <v>2024 Validation</v>
      </c>
    </row>
    <row r="1409" spans="1:18" x14ac:dyDescent="0.6">
      <c r="A1409" s="82" t="str">
        <f t="shared" si="304"/>
        <v>2025Q4</v>
      </c>
      <c r="B1409" s="82">
        <f t="shared" si="305"/>
        <v>4</v>
      </c>
      <c r="C1409" s="82">
        <f t="shared" ref="C1409:D1409" si="353">C1205</f>
        <v>2025</v>
      </c>
      <c r="D1409" s="82">
        <f t="shared" si="353"/>
        <v>11</v>
      </c>
      <c r="F1409" s="153"/>
      <c r="G1409" s="90" t="s">
        <v>140</v>
      </c>
      <c r="H1409" s="90" t="s">
        <v>22</v>
      </c>
      <c r="I1409" s="91">
        <f t="shared" ca="1" si="348"/>
        <v>14.0827079080803</v>
      </c>
      <c r="J1409" s="91"/>
      <c r="K1409" s="90" t="s">
        <v>23</v>
      </c>
      <c r="L1409" s="92">
        <v>1</v>
      </c>
      <c r="M1409" s="138">
        <f t="shared" si="349"/>
        <v>46023</v>
      </c>
      <c r="N1409" s="137"/>
      <c r="O1409" s="90" t="s">
        <v>24</v>
      </c>
      <c r="P1409" s="86" t="s">
        <v>113</v>
      </c>
      <c r="Q1409" s="86"/>
      <c r="R1409" s="93" t="str">
        <f t="shared" si="269"/>
        <v>2024 Validation</v>
      </c>
    </row>
    <row r="1410" spans="1:18" x14ac:dyDescent="0.6">
      <c r="A1410" s="82" t="str">
        <f t="shared" si="304"/>
        <v>2025Q4</v>
      </c>
      <c r="B1410" s="82">
        <f t="shared" si="305"/>
        <v>4</v>
      </c>
      <c r="C1410" s="82">
        <f t="shared" ref="C1410:D1410" si="354">C1206</f>
        <v>2025</v>
      </c>
      <c r="D1410" s="82">
        <f t="shared" si="354"/>
        <v>12</v>
      </c>
      <c r="F1410" s="153"/>
      <c r="G1410" s="90" t="s">
        <v>140</v>
      </c>
      <c r="H1410" s="90" t="s">
        <v>22</v>
      </c>
      <c r="I1410" s="91">
        <f t="shared" ca="1" si="348"/>
        <v>8.5191437430113961</v>
      </c>
      <c r="J1410" s="91"/>
      <c r="K1410" s="90" t="s">
        <v>23</v>
      </c>
      <c r="L1410" s="92">
        <v>1</v>
      </c>
      <c r="M1410" s="138">
        <f t="shared" si="349"/>
        <v>46113</v>
      </c>
      <c r="N1410" s="137"/>
      <c r="O1410" s="90" t="s">
        <v>24</v>
      </c>
      <c r="P1410" s="86" t="s">
        <v>113</v>
      </c>
      <c r="Q1410" s="86"/>
      <c r="R1410" s="93" t="str">
        <f t="shared" si="269"/>
        <v>2024 Validation</v>
      </c>
    </row>
    <row r="1411" spans="1:18" x14ac:dyDescent="0.6">
      <c r="A1411" s="82" t="str">
        <f t="shared" si="304"/>
        <v>2026Q1</v>
      </c>
      <c r="B1411" s="82">
        <f t="shared" si="305"/>
        <v>1</v>
      </c>
      <c r="C1411" s="82">
        <f t="shared" ref="C1411:D1411" si="355">C1207</f>
        <v>2026</v>
      </c>
      <c r="D1411" s="82">
        <f t="shared" si="355"/>
        <v>1</v>
      </c>
      <c r="F1411" s="153"/>
      <c r="G1411" s="90" t="s">
        <v>140</v>
      </c>
      <c r="H1411" s="90" t="s">
        <v>22</v>
      </c>
      <c r="I1411" s="91">
        <f t="shared" ca="1" si="348"/>
        <v>8.24027067517018</v>
      </c>
      <c r="J1411" s="91"/>
      <c r="K1411" s="90" t="s">
        <v>23</v>
      </c>
      <c r="L1411" s="92">
        <v>1</v>
      </c>
      <c r="M1411" s="138">
        <f t="shared" si="349"/>
        <v>46204</v>
      </c>
      <c r="N1411" s="137"/>
      <c r="O1411" s="90" t="s">
        <v>24</v>
      </c>
      <c r="P1411" s="86" t="s">
        <v>113</v>
      </c>
      <c r="Q1411" s="86"/>
      <c r="R1411" s="93" t="str">
        <f t="shared" si="269"/>
        <v>2024 Validation</v>
      </c>
    </row>
    <row r="1412" spans="1:18" x14ac:dyDescent="0.6">
      <c r="A1412" s="82" t="str">
        <f t="shared" si="304"/>
        <v>2026Q1</v>
      </c>
      <c r="B1412" s="82">
        <f t="shared" si="305"/>
        <v>1</v>
      </c>
      <c r="C1412" s="82">
        <f t="shared" ref="C1412:D1412" si="356">C1208</f>
        <v>2026</v>
      </c>
      <c r="D1412" s="82">
        <f t="shared" si="356"/>
        <v>2</v>
      </c>
      <c r="F1412" s="153"/>
      <c r="G1412" s="90" t="s">
        <v>140</v>
      </c>
      <c r="H1412" s="90" t="s">
        <v>22</v>
      </c>
      <c r="I1412" s="91">
        <f t="shared" ca="1" si="348"/>
        <v>9.2353343843988007</v>
      </c>
      <c r="J1412" s="91"/>
      <c r="K1412" s="90" t="s">
        <v>23</v>
      </c>
      <c r="L1412" s="92">
        <v>1</v>
      </c>
      <c r="M1412" s="138">
        <f t="shared" si="349"/>
        <v>46296</v>
      </c>
      <c r="N1412" s="137"/>
      <c r="O1412" s="90" t="s">
        <v>24</v>
      </c>
      <c r="P1412" s="86" t="s">
        <v>113</v>
      </c>
      <c r="Q1412" s="86"/>
      <c r="R1412" s="93" t="str">
        <f t="shared" si="269"/>
        <v>2024 Validation</v>
      </c>
    </row>
    <row r="1413" spans="1:18" x14ac:dyDescent="0.6">
      <c r="A1413" s="82" t="str">
        <f t="shared" si="304"/>
        <v>2026Q1</v>
      </c>
      <c r="B1413" s="82">
        <f t="shared" si="305"/>
        <v>1</v>
      </c>
      <c r="C1413" s="82">
        <f t="shared" ref="C1413:D1413" si="357">C1209</f>
        <v>2026</v>
      </c>
      <c r="D1413" s="82">
        <f t="shared" si="357"/>
        <v>3</v>
      </c>
      <c r="F1413" s="153"/>
      <c r="G1413" s="90" t="s">
        <v>140</v>
      </c>
      <c r="H1413" s="90" t="s">
        <v>22</v>
      </c>
      <c r="I1413" s="91">
        <f t="shared" ca="1" si="348"/>
        <v>14.0827079080803</v>
      </c>
      <c r="J1413" s="91"/>
      <c r="K1413" s="90" t="s">
        <v>23</v>
      </c>
      <c r="L1413" s="92">
        <v>1</v>
      </c>
      <c r="M1413" s="138">
        <f t="shared" si="349"/>
        <v>46388</v>
      </c>
      <c r="N1413" s="137"/>
      <c r="O1413" s="90" t="s">
        <v>24</v>
      </c>
      <c r="P1413" s="86" t="s">
        <v>113</v>
      </c>
      <c r="Q1413" s="86"/>
      <c r="R1413" s="93" t="str">
        <f t="shared" si="269"/>
        <v>2024 Validation</v>
      </c>
    </row>
    <row r="1414" spans="1:18" x14ac:dyDescent="0.6">
      <c r="A1414" s="82" t="str">
        <f t="shared" si="304"/>
        <v>2026Q2</v>
      </c>
      <c r="B1414" s="82">
        <f t="shared" si="305"/>
        <v>2</v>
      </c>
      <c r="C1414" s="82">
        <f t="shared" ref="C1414:D1414" si="358">C1210</f>
        <v>2026</v>
      </c>
      <c r="D1414" s="82">
        <f t="shared" si="358"/>
        <v>4</v>
      </c>
      <c r="F1414" s="153"/>
      <c r="G1414" s="90" t="s">
        <v>140</v>
      </c>
      <c r="H1414" s="90" t="s">
        <v>22</v>
      </c>
      <c r="I1414" s="91">
        <f t="shared" ca="1" si="348"/>
        <v>8.5191437430113961</v>
      </c>
      <c r="J1414" s="91"/>
      <c r="K1414" s="90" t="s">
        <v>23</v>
      </c>
      <c r="L1414" s="92">
        <v>1</v>
      </c>
      <c r="M1414" s="138">
        <f t="shared" si="349"/>
        <v>46478</v>
      </c>
      <c r="N1414" s="137"/>
      <c r="O1414" s="90" t="s">
        <v>24</v>
      </c>
      <c r="P1414" s="86" t="s">
        <v>113</v>
      </c>
      <c r="Q1414" s="86"/>
      <c r="R1414" s="93" t="str">
        <f t="shared" ref="R1414:R1477" si="359">$H$6</f>
        <v>2024 Validation</v>
      </c>
    </row>
    <row r="1415" spans="1:18" x14ac:dyDescent="0.6">
      <c r="A1415" s="82" t="str">
        <f t="shared" si="304"/>
        <v>2026Q2</v>
      </c>
      <c r="B1415" s="82">
        <f t="shared" si="305"/>
        <v>2</v>
      </c>
      <c r="C1415" s="82">
        <f t="shared" ref="C1415:D1415" si="360">C1211</f>
        <v>2026</v>
      </c>
      <c r="D1415" s="82">
        <f t="shared" si="360"/>
        <v>5</v>
      </c>
      <c r="F1415" s="153"/>
      <c r="G1415" s="90" t="s">
        <v>140</v>
      </c>
      <c r="H1415" s="90" t="s">
        <v>22</v>
      </c>
      <c r="I1415" s="91">
        <f t="shared" ca="1" si="348"/>
        <v>8.24027067517018</v>
      </c>
      <c r="J1415" s="91"/>
      <c r="K1415" s="90" t="s">
        <v>23</v>
      </c>
      <c r="L1415" s="92">
        <v>1</v>
      </c>
      <c r="M1415" s="138">
        <f t="shared" si="349"/>
        <v>46569</v>
      </c>
      <c r="N1415" s="137"/>
      <c r="O1415" s="90" t="s">
        <v>24</v>
      </c>
      <c r="P1415" s="86" t="s">
        <v>113</v>
      </c>
      <c r="Q1415" s="86"/>
      <c r="R1415" s="93" t="str">
        <f t="shared" si="359"/>
        <v>2024 Validation</v>
      </c>
    </row>
    <row r="1416" spans="1:18" x14ac:dyDescent="0.6">
      <c r="A1416" s="82" t="str">
        <f t="shared" si="304"/>
        <v>2026Q2</v>
      </c>
      <c r="B1416" s="82">
        <f t="shared" si="305"/>
        <v>2</v>
      </c>
      <c r="C1416" s="82">
        <f t="shared" ref="C1416:D1416" si="361">C1212</f>
        <v>2026</v>
      </c>
      <c r="D1416" s="82">
        <f t="shared" si="361"/>
        <v>6</v>
      </c>
      <c r="F1416" s="153"/>
      <c r="G1416" s="90" t="s">
        <v>140</v>
      </c>
      <c r="H1416" s="90" t="s">
        <v>22</v>
      </c>
      <c r="I1416" s="91">
        <f t="shared" ca="1" si="348"/>
        <v>9.2353343843988007</v>
      </c>
      <c r="J1416" s="91"/>
      <c r="K1416" s="90" t="s">
        <v>23</v>
      </c>
      <c r="L1416" s="92">
        <v>1</v>
      </c>
      <c r="M1416" s="138">
        <f t="shared" si="349"/>
        <v>46661</v>
      </c>
      <c r="N1416" s="137"/>
      <c r="O1416" s="90" t="s">
        <v>24</v>
      </c>
      <c r="P1416" s="86" t="s">
        <v>113</v>
      </c>
      <c r="Q1416" s="86"/>
      <c r="R1416" s="93" t="str">
        <f t="shared" si="359"/>
        <v>2024 Validation</v>
      </c>
    </row>
    <row r="1417" spans="1:18" x14ac:dyDescent="0.6">
      <c r="A1417" s="82" t="str">
        <f t="shared" si="304"/>
        <v>2026Q3</v>
      </c>
      <c r="B1417" s="82">
        <f t="shared" si="305"/>
        <v>3</v>
      </c>
      <c r="C1417" s="82">
        <f t="shared" ref="C1417:D1417" si="362">C1213</f>
        <v>2026</v>
      </c>
      <c r="D1417" s="82">
        <f t="shared" si="362"/>
        <v>7</v>
      </c>
      <c r="F1417" s="153"/>
      <c r="G1417" s="90" t="s">
        <v>140</v>
      </c>
      <c r="H1417" s="90" t="s">
        <v>22</v>
      </c>
      <c r="I1417" s="91">
        <f t="shared" ca="1" si="348"/>
        <v>14.0827079080803</v>
      </c>
      <c r="J1417" s="91"/>
      <c r="K1417" s="90" t="s">
        <v>23</v>
      </c>
      <c r="L1417" s="92">
        <v>1</v>
      </c>
      <c r="M1417" s="138">
        <f t="shared" si="349"/>
        <v>46753</v>
      </c>
      <c r="N1417" s="137"/>
      <c r="O1417" s="90" t="s">
        <v>24</v>
      </c>
      <c r="P1417" s="86" t="s">
        <v>113</v>
      </c>
      <c r="Q1417" s="86"/>
      <c r="R1417" s="93" t="str">
        <f t="shared" si="359"/>
        <v>2024 Validation</v>
      </c>
    </row>
    <row r="1418" spans="1:18" x14ac:dyDescent="0.6">
      <c r="A1418" s="82" t="str">
        <f t="shared" si="304"/>
        <v>2026Q3</v>
      </c>
      <c r="B1418" s="82">
        <f t="shared" si="305"/>
        <v>3</v>
      </c>
      <c r="C1418" s="82">
        <f t="shared" ref="C1418:D1418" si="363">C1214</f>
        <v>2026</v>
      </c>
      <c r="D1418" s="82">
        <f t="shared" si="363"/>
        <v>8</v>
      </c>
      <c r="F1418" s="153"/>
      <c r="G1418" s="90" t="s">
        <v>140</v>
      </c>
      <c r="H1418" s="90" t="s">
        <v>22</v>
      </c>
      <c r="I1418" s="91">
        <f t="shared" ca="1" si="348"/>
        <v>8.5191437430113961</v>
      </c>
      <c r="J1418" s="91"/>
      <c r="K1418" s="90" t="s">
        <v>23</v>
      </c>
      <c r="L1418" s="92">
        <v>1</v>
      </c>
      <c r="M1418" s="138">
        <f t="shared" si="349"/>
        <v>46844</v>
      </c>
      <c r="N1418" s="137"/>
      <c r="O1418" s="90" t="s">
        <v>24</v>
      </c>
      <c r="P1418" s="86" t="s">
        <v>113</v>
      </c>
      <c r="Q1418" s="86"/>
      <c r="R1418" s="93" t="str">
        <f t="shared" si="359"/>
        <v>2024 Validation</v>
      </c>
    </row>
    <row r="1419" spans="1:18" x14ac:dyDescent="0.6">
      <c r="A1419" s="82" t="str">
        <f t="shared" si="304"/>
        <v>2026Q3</v>
      </c>
      <c r="B1419" s="82">
        <f t="shared" si="305"/>
        <v>3</v>
      </c>
      <c r="C1419" s="82">
        <f t="shared" ref="C1419:D1419" si="364">C1215</f>
        <v>2026</v>
      </c>
      <c r="D1419" s="82">
        <f t="shared" si="364"/>
        <v>9</v>
      </c>
      <c r="F1419" s="153"/>
      <c r="G1419" s="90" t="s">
        <v>140</v>
      </c>
      <c r="H1419" s="90" t="s">
        <v>22</v>
      </c>
      <c r="I1419" s="91">
        <f t="shared" ca="1" si="348"/>
        <v>8.24027067517018</v>
      </c>
      <c r="J1419" s="91"/>
      <c r="K1419" s="90" t="s">
        <v>23</v>
      </c>
      <c r="L1419" s="92">
        <v>1</v>
      </c>
      <c r="M1419" s="138">
        <f t="shared" si="349"/>
        <v>46935</v>
      </c>
      <c r="N1419" s="137"/>
      <c r="O1419" s="90" t="s">
        <v>24</v>
      </c>
      <c r="P1419" s="86" t="s">
        <v>113</v>
      </c>
      <c r="Q1419" s="86"/>
      <c r="R1419" s="93" t="str">
        <f t="shared" si="359"/>
        <v>2024 Validation</v>
      </c>
    </row>
    <row r="1420" spans="1:18" x14ac:dyDescent="0.6">
      <c r="A1420" s="82" t="str">
        <f t="shared" si="304"/>
        <v>2026Q4</v>
      </c>
      <c r="B1420" s="82">
        <f t="shared" si="305"/>
        <v>4</v>
      </c>
      <c r="C1420" s="82">
        <f t="shared" ref="C1420:D1420" si="365">C1216</f>
        <v>2026</v>
      </c>
      <c r="D1420" s="82">
        <f t="shared" si="365"/>
        <v>10</v>
      </c>
      <c r="F1420" s="153"/>
      <c r="G1420" s="90" t="s">
        <v>140</v>
      </c>
      <c r="H1420" s="90" t="s">
        <v>22</v>
      </c>
      <c r="I1420" s="91">
        <f t="shared" ca="1" si="348"/>
        <v>9.2353343843988007</v>
      </c>
      <c r="J1420" s="91"/>
      <c r="K1420" s="90" t="s">
        <v>23</v>
      </c>
      <c r="L1420" s="92">
        <v>1</v>
      </c>
      <c r="M1420" s="138">
        <f t="shared" si="349"/>
        <v>47027</v>
      </c>
      <c r="N1420" s="137"/>
      <c r="O1420" s="90" t="s">
        <v>24</v>
      </c>
      <c r="P1420" s="86" t="s">
        <v>113</v>
      </c>
      <c r="Q1420" s="86"/>
      <c r="R1420" s="93" t="str">
        <f t="shared" si="359"/>
        <v>2024 Validation</v>
      </c>
    </row>
    <row r="1421" spans="1:18" x14ac:dyDescent="0.6">
      <c r="A1421" s="82" t="str">
        <f t="shared" si="304"/>
        <v>2026Q4</v>
      </c>
      <c r="B1421" s="82">
        <f t="shared" si="305"/>
        <v>4</v>
      </c>
      <c r="C1421" s="82">
        <f t="shared" ref="C1421:D1421" si="366">C1217</f>
        <v>2026</v>
      </c>
      <c r="D1421" s="82">
        <f t="shared" si="366"/>
        <v>11</v>
      </c>
      <c r="F1421" s="153"/>
      <c r="G1421" s="90" t="s">
        <v>140</v>
      </c>
      <c r="H1421" s="90" t="s">
        <v>22</v>
      </c>
      <c r="I1421" s="91">
        <f t="shared" ca="1" si="348"/>
        <v>14.0827079080803</v>
      </c>
      <c r="J1421" s="91"/>
      <c r="K1421" s="90" t="s">
        <v>23</v>
      </c>
      <c r="L1421" s="92">
        <v>1</v>
      </c>
      <c r="M1421" s="138">
        <f t="shared" si="349"/>
        <v>47119</v>
      </c>
      <c r="N1421" s="137"/>
      <c r="O1421" s="90" t="s">
        <v>24</v>
      </c>
      <c r="P1421" s="86" t="s">
        <v>113</v>
      </c>
      <c r="Q1421" s="86"/>
      <c r="R1421" s="93" t="str">
        <f t="shared" si="359"/>
        <v>2024 Validation</v>
      </c>
    </row>
    <row r="1422" spans="1:18" x14ac:dyDescent="0.6">
      <c r="A1422" s="82" t="str">
        <f t="shared" si="304"/>
        <v>2026Q4</v>
      </c>
      <c r="B1422" s="82">
        <f t="shared" si="305"/>
        <v>4</v>
      </c>
      <c r="C1422" s="82">
        <f t="shared" ref="C1422:D1422" si="367">C1218</f>
        <v>2026</v>
      </c>
      <c r="D1422" s="82">
        <f t="shared" si="367"/>
        <v>12</v>
      </c>
      <c r="F1422" s="153"/>
      <c r="G1422" s="90" t="s">
        <v>140</v>
      </c>
      <c r="H1422" s="90" t="s">
        <v>22</v>
      </c>
      <c r="I1422" s="91">
        <f t="shared" ca="1" si="348"/>
        <v>8.5191437430113961</v>
      </c>
      <c r="J1422" s="91"/>
      <c r="K1422" s="90" t="s">
        <v>23</v>
      </c>
      <c r="L1422" s="92">
        <v>1</v>
      </c>
      <c r="M1422" s="138">
        <f t="shared" si="349"/>
        <v>47209</v>
      </c>
      <c r="N1422" s="137"/>
      <c r="O1422" s="90" t="s">
        <v>24</v>
      </c>
      <c r="P1422" s="86" t="s">
        <v>113</v>
      </c>
      <c r="Q1422" s="86"/>
      <c r="R1422" s="93" t="str">
        <f t="shared" si="359"/>
        <v>2024 Validation</v>
      </c>
    </row>
    <row r="1423" spans="1:18" x14ac:dyDescent="0.6">
      <c r="A1423" s="82" t="str">
        <f t="shared" si="304"/>
        <v>2027Q1</v>
      </c>
      <c r="B1423" s="82">
        <f t="shared" si="305"/>
        <v>1</v>
      </c>
      <c r="C1423" s="82">
        <f t="shared" ref="C1423:D1423" si="368">C1219</f>
        <v>2027</v>
      </c>
      <c r="D1423" s="82">
        <f t="shared" si="368"/>
        <v>1</v>
      </c>
      <c r="F1423" s="153"/>
      <c r="G1423" s="90" t="s">
        <v>140</v>
      </c>
      <c r="H1423" s="90" t="s">
        <v>22</v>
      </c>
      <c r="I1423" s="91">
        <f t="shared" ca="1" si="348"/>
        <v>8.24027067517018</v>
      </c>
      <c r="J1423" s="91"/>
      <c r="K1423" s="90" t="s">
        <v>23</v>
      </c>
      <c r="L1423" s="92">
        <v>1</v>
      </c>
      <c r="M1423" s="138">
        <f t="shared" si="349"/>
        <v>47300</v>
      </c>
      <c r="N1423" s="137"/>
      <c r="O1423" s="90" t="s">
        <v>24</v>
      </c>
      <c r="P1423" s="86" t="s">
        <v>113</v>
      </c>
      <c r="Q1423" s="86"/>
      <c r="R1423" s="93" t="str">
        <f t="shared" si="359"/>
        <v>2024 Validation</v>
      </c>
    </row>
    <row r="1424" spans="1:18" x14ac:dyDescent="0.6">
      <c r="A1424" s="82" t="str">
        <f t="shared" si="304"/>
        <v>2027Q1</v>
      </c>
      <c r="B1424" s="82">
        <f t="shared" si="305"/>
        <v>1</v>
      </c>
      <c r="C1424" s="82">
        <f t="shared" ref="C1424:D1424" si="369">C1220</f>
        <v>2027</v>
      </c>
      <c r="D1424" s="82">
        <f t="shared" si="369"/>
        <v>2</v>
      </c>
      <c r="F1424" s="153"/>
      <c r="G1424" s="90" t="s">
        <v>140</v>
      </c>
      <c r="H1424" s="90" t="s">
        <v>22</v>
      </c>
      <c r="I1424" s="91">
        <f t="shared" ref="I1424:I1439" ca="1" si="370">I334</f>
        <v>9.2353343843988007</v>
      </c>
      <c r="J1424" s="91"/>
      <c r="K1424" s="90" t="s">
        <v>23</v>
      </c>
      <c r="L1424" s="92">
        <v>1</v>
      </c>
      <c r="M1424" s="138">
        <f t="shared" ref="M1424:M1439" si="371">M334</f>
        <v>47392</v>
      </c>
      <c r="N1424" s="137"/>
      <c r="O1424" s="90" t="s">
        <v>24</v>
      </c>
      <c r="P1424" s="86" t="s">
        <v>113</v>
      </c>
      <c r="Q1424" s="86"/>
      <c r="R1424" s="93" t="str">
        <f t="shared" si="359"/>
        <v>2024 Validation</v>
      </c>
    </row>
    <row r="1425" spans="1:18" x14ac:dyDescent="0.6">
      <c r="A1425" s="82" t="str">
        <f t="shared" si="304"/>
        <v>2027Q1</v>
      </c>
      <c r="B1425" s="82">
        <f t="shared" si="305"/>
        <v>1</v>
      </c>
      <c r="C1425" s="82">
        <f t="shared" ref="C1425:D1425" si="372">C1221</f>
        <v>2027</v>
      </c>
      <c r="D1425" s="82">
        <f t="shared" si="372"/>
        <v>3</v>
      </c>
      <c r="F1425" s="153"/>
      <c r="G1425" s="90" t="s">
        <v>140</v>
      </c>
      <c r="H1425" s="90" t="s">
        <v>22</v>
      </c>
      <c r="I1425" s="91">
        <f t="shared" ca="1" si="370"/>
        <v>14.0827079080803</v>
      </c>
      <c r="J1425" s="91"/>
      <c r="K1425" s="90" t="s">
        <v>23</v>
      </c>
      <c r="L1425" s="92">
        <v>1</v>
      </c>
      <c r="M1425" s="138">
        <f t="shared" si="371"/>
        <v>47484</v>
      </c>
      <c r="N1425" s="137"/>
      <c r="O1425" s="90" t="s">
        <v>24</v>
      </c>
      <c r="P1425" s="86" t="s">
        <v>113</v>
      </c>
      <c r="Q1425" s="86"/>
      <c r="R1425" s="93" t="str">
        <f t="shared" si="359"/>
        <v>2024 Validation</v>
      </c>
    </row>
    <row r="1426" spans="1:18" x14ac:dyDescent="0.6">
      <c r="A1426" s="82" t="str">
        <f t="shared" si="304"/>
        <v>2027Q2</v>
      </c>
      <c r="B1426" s="82">
        <f t="shared" si="305"/>
        <v>2</v>
      </c>
      <c r="C1426" s="82">
        <f t="shared" ref="C1426:D1426" si="373">C1222</f>
        <v>2027</v>
      </c>
      <c r="D1426" s="82">
        <f t="shared" si="373"/>
        <v>4</v>
      </c>
      <c r="F1426" s="153"/>
      <c r="G1426" s="90" t="s">
        <v>140</v>
      </c>
      <c r="H1426" s="90" t="s">
        <v>22</v>
      </c>
      <c r="I1426" s="91">
        <f t="shared" ca="1" si="370"/>
        <v>8.5191437430113961</v>
      </c>
      <c r="J1426" s="91"/>
      <c r="K1426" s="90" t="s">
        <v>23</v>
      </c>
      <c r="L1426" s="92">
        <v>1</v>
      </c>
      <c r="M1426" s="138">
        <f t="shared" si="371"/>
        <v>47574</v>
      </c>
      <c r="N1426" s="137"/>
      <c r="O1426" s="90" t="s">
        <v>24</v>
      </c>
      <c r="P1426" s="86" t="s">
        <v>113</v>
      </c>
      <c r="Q1426" s="86"/>
      <c r="R1426" s="93" t="str">
        <f t="shared" si="359"/>
        <v>2024 Validation</v>
      </c>
    </row>
    <row r="1427" spans="1:18" x14ac:dyDescent="0.6">
      <c r="A1427" s="82" t="str">
        <f t="shared" si="304"/>
        <v>2027Q2</v>
      </c>
      <c r="B1427" s="82">
        <f t="shared" si="305"/>
        <v>2</v>
      </c>
      <c r="C1427" s="82">
        <f t="shared" ref="C1427:D1427" si="374">C1223</f>
        <v>2027</v>
      </c>
      <c r="D1427" s="82">
        <f t="shared" si="374"/>
        <v>5</v>
      </c>
      <c r="F1427" s="153"/>
      <c r="G1427" s="90" t="s">
        <v>140</v>
      </c>
      <c r="H1427" s="90" t="s">
        <v>22</v>
      </c>
      <c r="I1427" s="91">
        <f t="shared" ca="1" si="370"/>
        <v>8.24027067517018</v>
      </c>
      <c r="J1427" s="91"/>
      <c r="K1427" s="90" t="s">
        <v>23</v>
      </c>
      <c r="L1427" s="92">
        <v>1</v>
      </c>
      <c r="M1427" s="138">
        <f t="shared" si="371"/>
        <v>47665</v>
      </c>
      <c r="N1427" s="137"/>
      <c r="O1427" s="90" t="s">
        <v>24</v>
      </c>
      <c r="P1427" s="86" t="s">
        <v>113</v>
      </c>
      <c r="Q1427" s="86"/>
      <c r="R1427" s="93" t="str">
        <f t="shared" si="359"/>
        <v>2024 Validation</v>
      </c>
    </row>
    <row r="1428" spans="1:18" x14ac:dyDescent="0.6">
      <c r="A1428" s="82" t="str">
        <f t="shared" si="304"/>
        <v>2027Q2</v>
      </c>
      <c r="B1428" s="82">
        <f t="shared" si="305"/>
        <v>2</v>
      </c>
      <c r="C1428" s="82">
        <f t="shared" ref="C1428:D1428" si="375">C1224</f>
        <v>2027</v>
      </c>
      <c r="D1428" s="82">
        <f t="shared" si="375"/>
        <v>6</v>
      </c>
      <c r="F1428" s="153"/>
      <c r="G1428" s="90" t="s">
        <v>140</v>
      </c>
      <c r="H1428" s="90" t="s">
        <v>22</v>
      </c>
      <c r="I1428" s="91">
        <f t="shared" ca="1" si="370"/>
        <v>9.2353343843988007</v>
      </c>
      <c r="J1428" s="91"/>
      <c r="K1428" s="90" t="s">
        <v>23</v>
      </c>
      <c r="L1428" s="92">
        <v>1</v>
      </c>
      <c r="M1428" s="138">
        <f t="shared" si="371"/>
        <v>47757</v>
      </c>
      <c r="N1428" s="137"/>
      <c r="O1428" s="90" t="s">
        <v>24</v>
      </c>
      <c r="P1428" s="86" t="s">
        <v>113</v>
      </c>
      <c r="Q1428" s="86"/>
      <c r="R1428" s="93" t="str">
        <f t="shared" si="359"/>
        <v>2024 Validation</v>
      </c>
    </row>
    <row r="1429" spans="1:18" x14ac:dyDescent="0.6">
      <c r="A1429" s="82" t="str">
        <f t="shared" si="304"/>
        <v>2027Q3</v>
      </c>
      <c r="B1429" s="82">
        <f t="shared" si="305"/>
        <v>3</v>
      </c>
      <c r="C1429" s="82">
        <f t="shared" ref="C1429:D1429" si="376">C1225</f>
        <v>2027</v>
      </c>
      <c r="D1429" s="82">
        <f t="shared" si="376"/>
        <v>7</v>
      </c>
      <c r="F1429" s="153"/>
      <c r="G1429" s="90" t="s">
        <v>140</v>
      </c>
      <c r="H1429" s="90" t="s">
        <v>22</v>
      </c>
      <c r="I1429" s="91">
        <f t="shared" ca="1" si="370"/>
        <v>14.0827079080803</v>
      </c>
      <c r="J1429" s="91"/>
      <c r="K1429" s="90" t="s">
        <v>23</v>
      </c>
      <c r="L1429" s="92">
        <v>1</v>
      </c>
      <c r="M1429" s="138">
        <f t="shared" si="371"/>
        <v>47849</v>
      </c>
      <c r="N1429" s="137"/>
      <c r="O1429" s="90" t="s">
        <v>24</v>
      </c>
      <c r="P1429" s="86" t="s">
        <v>113</v>
      </c>
      <c r="Q1429" s="86"/>
      <c r="R1429" s="93" t="str">
        <f t="shared" si="359"/>
        <v>2024 Validation</v>
      </c>
    </row>
    <row r="1430" spans="1:18" x14ac:dyDescent="0.6">
      <c r="A1430" s="82" t="str">
        <f t="shared" si="304"/>
        <v>2027Q3</v>
      </c>
      <c r="B1430" s="82">
        <f t="shared" si="305"/>
        <v>3</v>
      </c>
      <c r="C1430" s="82">
        <f t="shared" ref="C1430:D1430" si="377">C1226</f>
        <v>2027</v>
      </c>
      <c r="D1430" s="82">
        <f t="shared" si="377"/>
        <v>8</v>
      </c>
      <c r="F1430" s="153"/>
      <c r="G1430" s="90" t="s">
        <v>140</v>
      </c>
      <c r="H1430" s="90" t="s">
        <v>22</v>
      </c>
      <c r="I1430" s="91">
        <f t="shared" ca="1" si="370"/>
        <v>8.5191437430113961</v>
      </c>
      <c r="J1430" s="91"/>
      <c r="K1430" s="90" t="s">
        <v>23</v>
      </c>
      <c r="L1430" s="92">
        <v>1</v>
      </c>
      <c r="M1430" s="138">
        <f t="shared" si="371"/>
        <v>47939</v>
      </c>
      <c r="N1430" s="137"/>
      <c r="O1430" s="90" t="s">
        <v>24</v>
      </c>
      <c r="P1430" s="86" t="s">
        <v>113</v>
      </c>
      <c r="Q1430" s="86"/>
      <c r="R1430" s="93" t="str">
        <f t="shared" si="359"/>
        <v>2024 Validation</v>
      </c>
    </row>
    <row r="1431" spans="1:18" x14ac:dyDescent="0.6">
      <c r="A1431" s="82" t="str">
        <f t="shared" ref="A1431:A1494" si="378">C1431&amp;"Q"&amp;B1431</f>
        <v>2027Q3</v>
      </c>
      <c r="B1431" s="82">
        <f t="shared" ref="B1431:B1494" si="379">IF(D1431&lt;=3,1,IF(D1431&lt;=6,2,IF(D1431&lt;=9,3,4)))</f>
        <v>3</v>
      </c>
      <c r="C1431" s="82">
        <f t="shared" ref="C1431:D1431" si="380">C1227</f>
        <v>2027</v>
      </c>
      <c r="D1431" s="82">
        <f t="shared" si="380"/>
        <v>9</v>
      </c>
      <c r="F1431" s="153"/>
      <c r="G1431" s="90" t="s">
        <v>140</v>
      </c>
      <c r="H1431" s="90" t="s">
        <v>22</v>
      </c>
      <c r="I1431" s="91">
        <f t="shared" ca="1" si="370"/>
        <v>8.24027067517018</v>
      </c>
      <c r="J1431" s="91"/>
      <c r="K1431" s="90" t="s">
        <v>23</v>
      </c>
      <c r="L1431" s="92">
        <v>1</v>
      </c>
      <c r="M1431" s="138">
        <f t="shared" si="371"/>
        <v>48030</v>
      </c>
      <c r="N1431" s="137"/>
      <c r="O1431" s="90" t="s">
        <v>24</v>
      </c>
      <c r="P1431" s="86" t="s">
        <v>113</v>
      </c>
      <c r="Q1431" s="86"/>
      <c r="R1431" s="93" t="str">
        <f t="shared" si="359"/>
        <v>2024 Validation</v>
      </c>
    </row>
    <row r="1432" spans="1:18" x14ac:dyDescent="0.6">
      <c r="A1432" s="82" t="str">
        <f t="shared" si="378"/>
        <v>2027Q4</v>
      </c>
      <c r="B1432" s="82">
        <f t="shared" si="379"/>
        <v>4</v>
      </c>
      <c r="C1432" s="82">
        <f t="shared" ref="C1432:D1432" si="381">C1228</f>
        <v>2027</v>
      </c>
      <c r="D1432" s="82">
        <f t="shared" si="381"/>
        <v>10</v>
      </c>
      <c r="F1432" s="153"/>
      <c r="G1432" s="90" t="s">
        <v>140</v>
      </c>
      <c r="H1432" s="90" t="s">
        <v>22</v>
      </c>
      <c r="I1432" s="91">
        <f t="shared" ca="1" si="370"/>
        <v>9.2353343843988007</v>
      </c>
      <c r="J1432" s="91"/>
      <c r="K1432" s="90" t="s">
        <v>23</v>
      </c>
      <c r="L1432" s="92">
        <v>1</v>
      </c>
      <c r="M1432" s="138">
        <f t="shared" si="371"/>
        <v>48122</v>
      </c>
      <c r="N1432" s="137"/>
      <c r="O1432" s="90" t="s">
        <v>24</v>
      </c>
      <c r="P1432" s="86" t="s">
        <v>113</v>
      </c>
      <c r="Q1432" s="86"/>
      <c r="R1432" s="93" t="str">
        <f t="shared" si="359"/>
        <v>2024 Validation</v>
      </c>
    </row>
    <row r="1433" spans="1:18" x14ac:dyDescent="0.6">
      <c r="A1433" s="82" t="str">
        <f t="shared" si="378"/>
        <v>2027Q4</v>
      </c>
      <c r="B1433" s="82">
        <f t="shared" si="379"/>
        <v>4</v>
      </c>
      <c r="C1433" s="82">
        <f t="shared" ref="C1433:D1433" si="382">C1229</f>
        <v>2027</v>
      </c>
      <c r="D1433" s="82">
        <f t="shared" si="382"/>
        <v>11</v>
      </c>
      <c r="F1433" s="153"/>
      <c r="G1433" s="90" t="s">
        <v>140</v>
      </c>
      <c r="H1433" s="90" t="s">
        <v>22</v>
      </c>
      <c r="I1433" s="91">
        <f t="shared" ca="1" si="370"/>
        <v>14.0827079080803</v>
      </c>
      <c r="J1433" s="91"/>
      <c r="K1433" s="90" t="s">
        <v>23</v>
      </c>
      <c r="L1433" s="92">
        <v>1</v>
      </c>
      <c r="M1433" s="138">
        <f t="shared" si="371"/>
        <v>48214</v>
      </c>
      <c r="N1433" s="137"/>
      <c r="O1433" s="90" t="s">
        <v>24</v>
      </c>
      <c r="P1433" s="86" t="s">
        <v>113</v>
      </c>
      <c r="Q1433" s="86"/>
      <c r="R1433" s="93" t="str">
        <f t="shared" si="359"/>
        <v>2024 Validation</v>
      </c>
    </row>
    <row r="1434" spans="1:18" x14ac:dyDescent="0.6">
      <c r="A1434" s="82" t="str">
        <f t="shared" si="378"/>
        <v>2027Q4</v>
      </c>
      <c r="B1434" s="82">
        <f t="shared" si="379"/>
        <v>4</v>
      </c>
      <c r="C1434" s="82">
        <f t="shared" ref="C1434:D1434" si="383">C1230</f>
        <v>2027</v>
      </c>
      <c r="D1434" s="82">
        <f t="shared" si="383"/>
        <v>12</v>
      </c>
      <c r="F1434" s="153"/>
      <c r="G1434" s="90" t="s">
        <v>140</v>
      </c>
      <c r="H1434" s="90" t="s">
        <v>22</v>
      </c>
      <c r="I1434" s="91">
        <f t="shared" ca="1" si="370"/>
        <v>8.5191437430113961</v>
      </c>
      <c r="J1434" s="91"/>
      <c r="K1434" s="90" t="s">
        <v>23</v>
      </c>
      <c r="L1434" s="92">
        <v>1</v>
      </c>
      <c r="M1434" s="138">
        <f t="shared" si="371"/>
        <v>48305</v>
      </c>
      <c r="N1434" s="137"/>
      <c r="O1434" s="90" t="s">
        <v>24</v>
      </c>
      <c r="P1434" s="86" t="s">
        <v>113</v>
      </c>
      <c r="Q1434" s="86"/>
      <c r="R1434" s="93" t="str">
        <f t="shared" si="359"/>
        <v>2024 Validation</v>
      </c>
    </row>
    <row r="1435" spans="1:18" x14ac:dyDescent="0.6">
      <c r="A1435" s="82" t="str">
        <f t="shared" si="378"/>
        <v>2028Q1</v>
      </c>
      <c r="B1435" s="82">
        <f t="shared" si="379"/>
        <v>1</v>
      </c>
      <c r="C1435" s="82">
        <f t="shared" ref="C1435:D1435" si="384">C1231</f>
        <v>2028</v>
      </c>
      <c r="D1435" s="82">
        <f t="shared" si="384"/>
        <v>1</v>
      </c>
      <c r="F1435" s="153"/>
      <c r="G1435" s="90" t="s">
        <v>140</v>
      </c>
      <c r="H1435" s="90" t="s">
        <v>22</v>
      </c>
      <c r="I1435" s="91">
        <f t="shared" ca="1" si="370"/>
        <v>8.24027067517018</v>
      </c>
      <c r="J1435" s="91"/>
      <c r="K1435" s="90" t="s">
        <v>23</v>
      </c>
      <c r="L1435" s="92">
        <v>1</v>
      </c>
      <c r="M1435" s="138">
        <f t="shared" si="371"/>
        <v>48396</v>
      </c>
      <c r="N1435" s="137"/>
      <c r="O1435" s="90" t="s">
        <v>24</v>
      </c>
      <c r="P1435" s="86" t="s">
        <v>113</v>
      </c>
      <c r="Q1435" s="86"/>
      <c r="R1435" s="93" t="str">
        <f t="shared" si="359"/>
        <v>2024 Validation</v>
      </c>
    </row>
    <row r="1436" spans="1:18" x14ac:dyDescent="0.6">
      <c r="A1436" s="82" t="str">
        <f t="shared" si="378"/>
        <v>2028Q1</v>
      </c>
      <c r="B1436" s="82">
        <f t="shared" si="379"/>
        <v>1</v>
      </c>
      <c r="C1436" s="82">
        <f t="shared" ref="C1436:D1436" si="385">C1232</f>
        <v>2028</v>
      </c>
      <c r="D1436" s="82">
        <f t="shared" si="385"/>
        <v>2</v>
      </c>
      <c r="F1436" s="153"/>
      <c r="G1436" s="90" t="s">
        <v>140</v>
      </c>
      <c r="H1436" s="90" t="s">
        <v>22</v>
      </c>
      <c r="I1436" s="91">
        <f t="shared" ca="1" si="370"/>
        <v>9.2353343843988007</v>
      </c>
      <c r="J1436" s="91"/>
      <c r="K1436" s="90" t="s">
        <v>23</v>
      </c>
      <c r="L1436" s="92">
        <v>1</v>
      </c>
      <c r="M1436" s="138">
        <f t="shared" si="371"/>
        <v>48488</v>
      </c>
      <c r="N1436" s="137"/>
      <c r="O1436" s="90" t="s">
        <v>24</v>
      </c>
      <c r="P1436" s="86" t="s">
        <v>113</v>
      </c>
      <c r="Q1436" s="86"/>
      <c r="R1436" s="93" t="str">
        <f t="shared" si="359"/>
        <v>2024 Validation</v>
      </c>
    </row>
    <row r="1437" spans="1:18" x14ac:dyDescent="0.6">
      <c r="A1437" s="82" t="str">
        <f t="shared" si="378"/>
        <v>2028Q1</v>
      </c>
      <c r="B1437" s="82">
        <f t="shared" si="379"/>
        <v>1</v>
      </c>
      <c r="C1437" s="82">
        <f t="shared" ref="C1437:D1437" si="386">C1233</f>
        <v>2028</v>
      </c>
      <c r="D1437" s="82">
        <f t="shared" si="386"/>
        <v>3</v>
      </c>
      <c r="F1437" s="153"/>
      <c r="G1437" s="90" t="s">
        <v>140</v>
      </c>
      <c r="H1437" s="90" t="s">
        <v>22</v>
      </c>
      <c r="I1437" s="91">
        <f t="shared" ca="1" si="370"/>
        <v>14.0827079080803</v>
      </c>
      <c r="J1437" s="91"/>
      <c r="K1437" s="90" t="s">
        <v>23</v>
      </c>
      <c r="L1437" s="92">
        <v>1</v>
      </c>
      <c r="M1437" s="138">
        <f t="shared" si="371"/>
        <v>48580</v>
      </c>
      <c r="N1437" s="137"/>
      <c r="O1437" s="90" t="s">
        <v>24</v>
      </c>
      <c r="P1437" s="86" t="s">
        <v>113</v>
      </c>
      <c r="Q1437" s="86"/>
      <c r="R1437" s="93" t="str">
        <f t="shared" si="359"/>
        <v>2024 Validation</v>
      </c>
    </row>
    <row r="1438" spans="1:18" x14ac:dyDescent="0.6">
      <c r="A1438" s="82" t="str">
        <f t="shared" si="378"/>
        <v>2028Q2</v>
      </c>
      <c r="B1438" s="82">
        <f t="shared" si="379"/>
        <v>2</v>
      </c>
      <c r="C1438" s="82">
        <f t="shared" ref="C1438:D1438" si="387">C1234</f>
        <v>2028</v>
      </c>
      <c r="D1438" s="82">
        <f t="shared" si="387"/>
        <v>4</v>
      </c>
      <c r="F1438" s="153"/>
      <c r="G1438" s="90" t="s">
        <v>140</v>
      </c>
      <c r="H1438" s="90" t="s">
        <v>22</v>
      </c>
      <c r="I1438" s="91">
        <f t="shared" ca="1" si="370"/>
        <v>8.5191437430113961</v>
      </c>
      <c r="J1438" s="91"/>
      <c r="K1438" s="90" t="s">
        <v>23</v>
      </c>
      <c r="L1438" s="92">
        <v>1</v>
      </c>
      <c r="M1438" s="138">
        <f t="shared" si="371"/>
        <v>48670</v>
      </c>
      <c r="N1438" s="137"/>
      <c r="O1438" s="90" t="s">
        <v>24</v>
      </c>
      <c r="P1438" s="86" t="s">
        <v>113</v>
      </c>
      <c r="Q1438" s="86"/>
      <c r="R1438" s="93" t="str">
        <f t="shared" si="359"/>
        <v>2024 Validation</v>
      </c>
    </row>
    <row r="1439" spans="1:18" x14ac:dyDescent="0.6">
      <c r="A1439" s="82" t="str">
        <f t="shared" si="378"/>
        <v>2028Q2</v>
      </c>
      <c r="B1439" s="82">
        <f t="shared" si="379"/>
        <v>2</v>
      </c>
      <c r="C1439" s="82">
        <f t="shared" ref="C1439:D1439" si="388">C1235</f>
        <v>2028</v>
      </c>
      <c r="D1439" s="82">
        <f t="shared" si="388"/>
        <v>5</v>
      </c>
      <c r="F1439" s="153"/>
      <c r="G1439" s="90" t="s">
        <v>140</v>
      </c>
      <c r="H1439" s="90" t="s">
        <v>22</v>
      </c>
      <c r="I1439" s="91">
        <f t="shared" ca="1" si="370"/>
        <v>8.24027067517018</v>
      </c>
      <c r="J1439" s="91"/>
      <c r="K1439" s="90" t="s">
        <v>23</v>
      </c>
      <c r="L1439" s="92">
        <v>1</v>
      </c>
      <c r="M1439" s="138">
        <f t="shared" si="371"/>
        <v>48761</v>
      </c>
      <c r="N1439" s="137"/>
      <c r="O1439" s="90" t="s">
        <v>24</v>
      </c>
      <c r="P1439" s="86" t="s">
        <v>113</v>
      </c>
      <c r="Q1439" s="86"/>
      <c r="R1439" s="93" t="str">
        <f t="shared" si="359"/>
        <v>2024 Validation</v>
      </c>
    </row>
    <row r="1440" spans="1:18" x14ac:dyDescent="0.6">
      <c r="A1440" s="82" t="str">
        <f t="shared" si="378"/>
        <v>2028Q2</v>
      </c>
      <c r="B1440" s="82">
        <f t="shared" si="379"/>
        <v>2</v>
      </c>
      <c r="C1440" s="82">
        <f t="shared" ref="C1440:D1440" si="389">C1236</f>
        <v>2028</v>
      </c>
      <c r="D1440" s="82">
        <f t="shared" si="389"/>
        <v>6</v>
      </c>
      <c r="F1440" s="153"/>
      <c r="G1440" s="90" t="s">
        <v>140</v>
      </c>
      <c r="H1440" s="90" t="s">
        <v>22</v>
      </c>
      <c r="I1440" s="91">
        <f t="shared" ref="I1440" ca="1" si="390">I350</f>
        <v>9.2353343843988007</v>
      </c>
      <c r="J1440" s="91"/>
      <c r="K1440" s="90" t="s">
        <v>23</v>
      </c>
      <c r="L1440" s="92">
        <v>1</v>
      </c>
      <c r="M1440" s="138">
        <f t="shared" ref="M1440" si="391">M350</f>
        <v>48853</v>
      </c>
      <c r="N1440" s="137"/>
      <c r="O1440" s="90" t="s">
        <v>24</v>
      </c>
      <c r="P1440" s="86" t="s">
        <v>113</v>
      </c>
      <c r="Q1440" s="86"/>
      <c r="R1440" s="93" t="str">
        <f t="shared" si="359"/>
        <v>2024 Validation</v>
      </c>
    </row>
    <row r="1441" spans="1:18" x14ac:dyDescent="0.6">
      <c r="A1441" s="82" t="str">
        <f t="shared" si="378"/>
        <v>2028Q3</v>
      </c>
      <c r="B1441" s="82">
        <f t="shared" si="379"/>
        <v>3</v>
      </c>
      <c r="C1441" s="82">
        <f t="shared" ref="C1441:D1441" si="392">C1237</f>
        <v>2028</v>
      </c>
      <c r="D1441" s="82">
        <f t="shared" si="392"/>
        <v>7</v>
      </c>
      <c r="F1441" s="6" t="s">
        <v>143</v>
      </c>
      <c r="G1441" s="90" t="s">
        <v>173</v>
      </c>
      <c r="H1441" s="90" t="s">
        <v>22</v>
      </c>
      <c r="I1441" s="91">
        <f>ED1_Price__€_GJ</f>
        <v>7</v>
      </c>
      <c r="J1441" s="91"/>
      <c r="K1441" s="90" t="s">
        <v>23</v>
      </c>
      <c r="L1441" s="92">
        <v>1</v>
      </c>
      <c r="M1441" s="138"/>
      <c r="N1441" s="137"/>
      <c r="O1441" s="90" t="s">
        <v>24</v>
      </c>
      <c r="P1441" s="86" t="s">
        <v>113</v>
      </c>
      <c r="Q1441" s="86"/>
      <c r="R1441" s="93" t="str">
        <f t="shared" si="359"/>
        <v>2024 Validation</v>
      </c>
    </row>
    <row r="1442" spans="1:18" x14ac:dyDescent="0.6">
      <c r="A1442" s="82" t="str">
        <f t="shared" si="378"/>
        <v>2017Q1</v>
      </c>
      <c r="B1442" s="82">
        <f t="shared" si="379"/>
        <v>1</v>
      </c>
      <c r="C1442" s="82">
        <f>C895</f>
        <v>2017</v>
      </c>
      <c r="D1442" s="82">
        <f>D895</f>
        <v>1</v>
      </c>
      <c r="F1442" s="6" t="s">
        <v>143</v>
      </c>
      <c r="G1442" s="90" t="s">
        <v>161</v>
      </c>
      <c r="H1442" s="90" t="s">
        <v>22</v>
      </c>
      <c r="I1442" s="91">
        <f ca="1">AVERAGE(I1099, INDEX($I$215:$I$282, MATCH(A1442, $C$215:$C$282, 0)))</f>
        <v>15.619611059314991</v>
      </c>
      <c r="J1442" s="91"/>
      <c r="K1442" s="90" t="s">
        <v>23</v>
      </c>
      <c r="L1442" s="92">
        <v>1</v>
      </c>
      <c r="M1442" s="138">
        <f>DATE(C1442,D1442,1)</f>
        <v>42736</v>
      </c>
      <c r="N1442" s="137"/>
      <c r="O1442" s="90"/>
      <c r="P1442" s="86" t="s">
        <v>113</v>
      </c>
      <c r="Q1442" s="86"/>
      <c r="R1442" s="93" t="str">
        <f t="shared" si="359"/>
        <v>2024 Validation</v>
      </c>
    </row>
    <row r="1443" spans="1:18" x14ac:dyDescent="0.6">
      <c r="A1443" s="82" t="str">
        <f t="shared" si="378"/>
        <v>2017Q1</v>
      </c>
      <c r="B1443" s="82">
        <f t="shared" si="379"/>
        <v>1</v>
      </c>
      <c r="C1443" s="82">
        <f t="shared" ref="C1443:D1443" si="393">C896</f>
        <v>2017</v>
      </c>
      <c r="D1443" s="82">
        <f t="shared" si="393"/>
        <v>2</v>
      </c>
      <c r="G1443" s="90" t="s">
        <v>161</v>
      </c>
      <c r="H1443" s="90" t="s">
        <v>22</v>
      </c>
      <c r="I1443" s="91">
        <f t="shared" ref="I1443:I1506" ca="1" si="394">AVERAGE(I1100, INDEX($I$215:$I$282, MATCH(A1443, $C$215:$C$282, 0)))</f>
        <v>15.735689490687541</v>
      </c>
      <c r="J1443" s="91"/>
      <c r="K1443" s="90" t="s">
        <v>23</v>
      </c>
      <c r="L1443" s="92">
        <v>1</v>
      </c>
      <c r="M1443" s="138">
        <f t="shared" ref="M1443:M1506" si="395">DATE(C1443,D1443,1)</f>
        <v>42767</v>
      </c>
      <c r="N1443" s="137"/>
      <c r="O1443" s="90"/>
      <c r="P1443" s="86" t="s">
        <v>113</v>
      </c>
      <c r="Q1443" s="86"/>
      <c r="R1443" s="93" t="str">
        <f t="shared" si="359"/>
        <v>2024 Validation</v>
      </c>
    </row>
    <row r="1444" spans="1:18" x14ac:dyDescent="0.6">
      <c r="A1444" s="82" t="str">
        <f t="shared" si="378"/>
        <v>2017Q1</v>
      </c>
      <c r="B1444" s="82">
        <f t="shared" si="379"/>
        <v>1</v>
      </c>
      <c r="C1444" s="82">
        <f t="shared" ref="C1444:D1444" si="396">C897</f>
        <v>2017</v>
      </c>
      <c r="D1444" s="82">
        <f t="shared" si="396"/>
        <v>3</v>
      </c>
      <c r="G1444" s="90" t="s">
        <v>161</v>
      </c>
      <c r="H1444" s="90" t="s">
        <v>22</v>
      </c>
      <c r="I1444" s="91">
        <f t="shared" ca="1" si="394"/>
        <v>15.498091451471854</v>
      </c>
      <c r="J1444" s="91"/>
      <c r="K1444" s="90" t="s">
        <v>23</v>
      </c>
      <c r="L1444" s="92">
        <v>1</v>
      </c>
      <c r="M1444" s="138">
        <f t="shared" si="395"/>
        <v>42795</v>
      </c>
      <c r="N1444" s="137"/>
      <c r="O1444" s="90"/>
      <c r="P1444" s="86" t="s">
        <v>113</v>
      </c>
      <c r="Q1444" s="86"/>
      <c r="R1444" s="93" t="str">
        <f t="shared" si="359"/>
        <v>2024 Validation</v>
      </c>
    </row>
    <row r="1445" spans="1:18" x14ac:dyDescent="0.6">
      <c r="A1445" s="82" t="str">
        <f t="shared" si="378"/>
        <v>2017Q2</v>
      </c>
      <c r="B1445" s="82">
        <f t="shared" si="379"/>
        <v>2</v>
      </c>
      <c r="C1445" s="82">
        <f t="shared" ref="C1445:D1445" si="397">C898</f>
        <v>2017</v>
      </c>
      <c r="D1445" s="82">
        <f t="shared" si="397"/>
        <v>4</v>
      </c>
      <c r="G1445" s="90" t="s">
        <v>161</v>
      </c>
      <c r="H1445" s="90" t="s">
        <v>22</v>
      </c>
      <c r="I1445" s="91">
        <f t="shared" ca="1" si="394"/>
        <v>9.4919782667951083</v>
      </c>
      <c r="J1445" s="91"/>
      <c r="K1445" s="90" t="s">
        <v>23</v>
      </c>
      <c r="L1445" s="92">
        <v>1</v>
      </c>
      <c r="M1445" s="138">
        <f t="shared" si="395"/>
        <v>42826</v>
      </c>
      <c r="N1445" s="137"/>
      <c r="O1445" s="90"/>
      <c r="P1445" s="86" t="s">
        <v>113</v>
      </c>
      <c r="Q1445" s="86"/>
      <c r="R1445" s="93" t="str">
        <f t="shared" si="359"/>
        <v>2024 Validation</v>
      </c>
    </row>
    <row r="1446" spans="1:18" x14ac:dyDescent="0.6">
      <c r="A1446" s="82" t="str">
        <f t="shared" si="378"/>
        <v>2017Q2</v>
      </c>
      <c r="B1446" s="82">
        <f t="shared" si="379"/>
        <v>2</v>
      </c>
      <c r="C1446" s="82">
        <f t="shared" ref="C1446:D1446" si="398">C899</f>
        <v>2017</v>
      </c>
      <c r="D1446" s="82">
        <f t="shared" si="398"/>
        <v>5</v>
      </c>
      <c r="G1446" s="90" t="s">
        <v>161</v>
      </c>
      <c r="H1446" s="90" t="s">
        <v>22</v>
      </c>
      <c r="I1446" s="91">
        <f t="shared" ca="1" si="394"/>
        <v>9.2453116001284403</v>
      </c>
      <c r="J1446" s="91"/>
      <c r="K1446" s="90" t="s">
        <v>23</v>
      </c>
      <c r="L1446" s="92">
        <v>1</v>
      </c>
      <c r="M1446" s="138">
        <f t="shared" si="395"/>
        <v>42856</v>
      </c>
      <c r="N1446" s="137"/>
      <c r="O1446" s="90"/>
      <c r="P1446" s="86" t="s">
        <v>113</v>
      </c>
      <c r="Q1446" s="86"/>
      <c r="R1446" s="93" t="str">
        <f t="shared" si="359"/>
        <v>2024 Validation</v>
      </c>
    </row>
    <row r="1447" spans="1:18" x14ac:dyDescent="0.6">
      <c r="A1447" s="82" t="str">
        <f t="shared" si="378"/>
        <v>2017Q2</v>
      </c>
      <c r="B1447" s="82">
        <f t="shared" si="379"/>
        <v>2</v>
      </c>
      <c r="C1447" s="82">
        <f t="shared" ref="C1447:D1447" si="399">C900</f>
        <v>2017</v>
      </c>
      <c r="D1447" s="82">
        <f t="shared" si="399"/>
        <v>6</v>
      </c>
      <c r="G1447" s="90" t="s">
        <v>161</v>
      </c>
      <c r="H1447" s="90" t="s">
        <v>22</v>
      </c>
      <c r="I1447" s="91">
        <f t="shared" ca="1" si="394"/>
        <v>9.2453116001284403</v>
      </c>
      <c r="J1447" s="91"/>
      <c r="K1447" s="90" t="s">
        <v>23</v>
      </c>
      <c r="L1447" s="92">
        <v>1</v>
      </c>
      <c r="M1447" s="138">
        <f t="shared" si="395"/>
        <v>42887</v>
      </c>
      <c r="N1447" s="137"/>
      <c r="O1447" s="90"/>
      <c r="P1447" s="86" t="s">
        <v>113</v>
      </c>
      <c r="Q1447" s="86"/>
      <c r="R1447" s="93" t="str">
        <f t="shared" si="359"/>
        <v>2024 Validation</v>
      </c>
    </row>
    <row r="1448" spans="1:18" x14ac:dyDescent="0.6">
      <c r="A1448" s="82" t="str">
        <f t="shared" si="378"/>
        <v>2017Q3</v>
      </c>
      <c r="B1448" s="82">
        <f t="shared" si="379"/>
        <v>3</v>
      </c>
      <c r="C1448" s="82">
        <f t="shared" ref="C1448:D1448" si="400">C901</f>
        <v>2017</v>
      </c>
      <c r="D1448" s="82">
        <f t="shared" si="400"/>
        <v>7</v>
      </c>
      <c r="G1448" s="90" t="s">
        <v>161</v>
      </c>
      <c r="H1448" s="90" t="s">
        <v>22</v>
      </c>
      <c r="I1448" s="91">
        <f t="shared" ca="1" si="394"/>
        <v>8.9664385322872242</v>
      </c>
      <c r="J1448" s="91"/>
      <c r="K1448" s="90" t="s">
        <v>23</v>
      </c>
      <c r="L1448" s="92">
        <v>1</v>
      </c>
      <c r="M1448" s="138">
        <f t="shared" si="395"/>
        <v>42917</v>
      </c>
      <c r="N1448" s="137"/>
      <c r="O1448" s="90"/>
      <c r="P1448" s="86" t="s">
        <v>113</v>
      </c>
      <c r="Q1448" s="86"/>
      <c r="R1448" s="93" t="str">
        <f t="shared" si="359"/>
        <v>2024 Validation</v>
      </c>
    </row>
    <row r="1449" spans="1:18" x14ac:dyDescent="0.6">
      <c r="A1449" s="82" t="str">
        <f t="shared" si="378"/>
        <v>2017Q3</v>
      </c>
      <c r="B1449" s="82">
        <f t="shared" si="379"/>
        <v>3</v>
      </c>
      <c r="C1449" s="82">
        <f t="shared" ref="C1449:D1449" si="401">C902</f>
        <v>2017</v>
      </c>
      <c r="D1449" s="82">
        <f t="shared" si="401"/>
        <v>8</v>
      </c>
      <c r="G1449" s="90" t="s">
        <v>161</v>
      </c>
      <c r="H1449" s="90" t="s">
        <v>22</v>
      </c>
      <c r="I1449" s="91">
        <f t="shared" ca="1" si="394"/>
        <v>8.9664385322872242</v>
      </c>
      <c r="J1449" s="91"/>
      <c r="K1449" s="90" t="s">
        <v>23</v>
      </c>
      <c r="L1449" s="92">
        <v>1</v>
      </c>
      <c r="M1449" s="138">
        <f t="shared" si="395"/>
        <v>42948</v>
      </c>
      <c r="N1449" s="137"/>
      <c r="O1449" s="90"/>
      <c r="P1449" s="86" t="s">
        <v>113</v>
      </c>
      <c r="Q1449" s="86"/>
      <c r="R1449" s="93" t="str">
        <f t="shared" si="359"/>
        <v>2024 Validation</v>
      </c>
    </row>
    <row r="1450" spans="1:18" x14ac:dyDescent="0.6">
      <c r="A1450" s="82" t="str">
        <f t="shared" si="378"/>
        <v>2017Q3</v>
      </c>
      <c r="B1450" s="82">
        <f t="shared" si="379"/>
        <v>3</v>
      </c>
      <c r="C1450" s="82">
        <f t="shared" ref="C1450:D1450" si="402">C903</f>
        <v>2017</v>
      </c>
      <c r="D1450" s="82">
        <f t="shared" si="402"/>
        <v>9</v>
      </c>
      <c r="G1450" s="90" t="s">
        <v>161</v>
      </c>
      <c r="H1450" s="90" t="s">
        <v>22</v>
      </c>
      <c r="I1450" s="91">
        <f t="shared" ca="1" si="394"/>
        <v>8.9664385322872242</v>
      </c>
      <c r="J1450" s="91"/>
      <c r="K1450" s="90" t="s">
        <v>23</v>
      </c>
      <c r="L1450" s="92">
        <v>1</v>
      </c>
      <c r="M1450" s="138">
        <f t="shared" si="395"/>
        <v>42979</v>
      </c>
      <c r="N1450" s="137"/>
      <c r="O1450" s="90"/>
      <c r="P1450" s="86" t="s">
        <v>113</v>
      </c>
      <c r="Q1450" s="86"/>
      <c r="R1450" s="93" t="str">
        <f t="shared" si="359"/>
        <v>2024 Validation</v>
      </c>
    </row>
    <row r="1451" spans="1:18" x14ac:dyDescent="0.6">
      <c r="A1451" s="82" t="str">
        <f t="shared" si="378"/>
        <v>2017Q4</v>
      </c>
      <c r="B1451" s="82">
        <f t="shared" si="379"/>
        <v>4</v>
      </c>
      <c r="C1451" s="82">
        <f t="shared" ref="C1451:D1451" si="403">C904</f>
        <v>2017</v>
      </c>
      <c r="D1451" s="82">
        <f t="shared" si="403"/>
        <v>10</v>
      </c>
      <c r="G1451" s="90" t="s">
        <v>161</v>
      </c>
      <c r="H1451" s="90" t="s">
        <v>22</v>
      </c>
      <c r="I1451" s="91">
        <f t="shared" ca="1" si="394"/>
        <v>10.208168908182511</v>
      </c>
      <c r="J1451" s="91"/>
      <c r="K1451" s="90" t="s">
        <v>23</v>
      </c>
      <c r="L1451" s="92">
        <v>1</v>
      </c>
      <c r="M1451" s="138">
        <f t="shared" si="395"/>
        <v>43009</v>
      </c>
      <c r="N1451" s="137"/>
      <c r="O1451" s="90"/>
      <c r="P1451" s="86" t="s">
        <v>113</v>
      </c>
      <c r="Q1451" s="86"/>
      <c r="R1451" s="93" t="str">
        <f t="shared" si="359"/>
        <v>2024 Validation</v>
      </c>
    </row>
    <row r="1452" spans="1:18" x14ac:dyDescent="0.6">
      <c r="A1452" s="82" t="str">
        <f t="shared" si="378"/>
        <v>2017Q4</v>
      </c>
      <c r="B1452" s="82">
        <f t="shared" si="379"/>
        <v>4</v>
      </c>
      <c r="C1452" s="82">
        <f t="shared" ref="C1452:D1452" si="404">C905</f>
        <v>2017</v>
      </c>
      <c r="D1452" s="82">
        <f t="shared" si="404"/>
        <v>11</v>
      </c>
      <c r="G1452" s="90" t="s">
        <v>161</v>
      </c>
      <c r="H1452" s="90" t="s">
        <v>22</v>
      </c>
      <c r="I1452" s="91">
        <f t="shared" ca="1" si="394"/>
        <v>10.208168908182511</v>
      </c>
      <c r="J1452" s="91"/>
      <c r="K1452" s="90" t="s">
        <v>23</v>
      </c>
      <c r="L1452" s="92">
        <v>1</v>
      </c>
      <c r="M1452" s="138">
        <f t="shared" si="395"/>
        <v>43040</v>
      </c>
      <c r="N1452" s="137"/>
      <c r="O1452" s="90"/>
      <c r="P1452" s="86" t="s">
        <v>113</v>
      </c>
      <c r="Q1452" s="86"/>
      <c r="R1452" s="93" t="str">
        <f t="shared" si="359"/>
        <v>2024 Validation</v>
      </c>
    </row>
    <row r="1453" spans="1:18" x14ac:dyDescent="0.6">
      <c r="A1453" s="82" t="str">
        <f t="shared" si="378"/>
        <v>2017Q4</v>
      </c>
      <c r="B1453" s="82">
        <f t="shared" si="379"/>
        <v>4</v>
      </c>
      <c r="C1453" s="82">
        <f t="shared" ref="C1453:D1453" si="405">C906</f>
        <v>2017</v>
      </c>
      <c r="D1453" s="82">
        <f t="shared" si="405"/>
        <v>12</v>
      </c>
      <c r="G1453" s="90" t="s">
        <v>161</v>
      </c>
      <c r="H1453" s="90" t="s">
        <v>22</v>
      </c>
      <c r="I1453" s="91">
        <f t="shared" ca="1" si="394"/>
        <v>10.416747339555062</v>
      </c>
      <c r="J1453" s="91"/>
      <c r="K1453" s="90" t="s">
        <v>23</v>
      </c>
      <c r="L1453" s="92">
        <v>1</v>
      </c>
      <c r="M1453" s="138">
        <f t="shared" si="395"/>
        <v>43070</v>
      </c>
      <c r="N1453" s="137"/>
      <c r="O1453" s="90"/>
      <c r="P1453" s="86" t="s">
        <v>113</v>
      </c>
      <c r="Q1453" s="86"/>
      <c r="R1453" s="93" t="str">
        <f t="shared" si="359"/>
        <v>2024 Validation</v>
      </c>
    </row>
    <row r="1454" spans="1:18" x14ac:dyDescent="0.6">
      <c r="A1454" s="82" t="str">
        <f t="shared" si="378"/>
        <v>2018Q1</v>
      </c>
      <c r="B1454" s="82">
        <f t="shared" si="379"/>
        <v>1</v>
      </c>
      <c r="C1454" s="82">
        <f t="shared" ref="C1454:D1454" si="406">C907</f>
        <v>2018</v>
      </c>
      <c r="D1454" s="82">
        <f t="shared" si="406"/>
        <v>1</v>
      </c>
      <c r="G1454" s="90" t="s">
        <v>161</v>
      </c>
      <c r="H1454" s="90" t="s">
        <v>22</v>
      </c>
      <c r="I1454" s="91">
        <f t="shared" ca="1" si="394"/>
        <v>15.619611059314991</v>
      </c>
      <c r="J1454" s="91"/>
      <c r="K1454" s="90" t="s">
        <v>23</v>
      </c>
      <c r="L1454" s="92">
        <v>1</v>
      </c>
      <c r="M1454" s="138">
        <f t="shared" si="395"/>
        <v>43101</v>
      </c>
      <c r="N1454" s="137"/>
      <c r="O1454" s="90"/>
      <c r="P1454" s="86" t="s">
        <v>113</v>
      </c>
      <c r="Q1454" s="86"/>
      <c r="R1454" s="93" t="str">
        <f t="shared" si="359"/>
        <v>2024 Validation</v>
      </c>
    </row>
    <row r="1455" spans="1:18" x14ac:dyDescent="0.6">
      <c r="A1455" s="82" t="str">
        <f t="shared" si="378"/>
        <v>2018Q1</v>
      </c>
      <c r="B1455" s="82">
        <f t="shared" si="379"/>
        <v>1</v>
      </c>
      <c r="C1455" s="82">
        <f t="shared" ref="C1455:D1455" si="407">C908</f>
        <v>2018</v>
      </c>
      <c r="D1455" s="82">
        <f t="shared" si="407"/>
        <v>2</v>
      </c>
      <c r="G1455" s="90" t="s">
        <v>161</v>
      </c>
      <c r="H1455" s="90" t="s">
        <v>22</v>
      </c>
      <c r="I1455" s="91">
        <f t="shared" ca="1" si="394"/>
        <v>15.735689490687541</v>
      </c>
      <c r="J1455" s="91"/>
      <c r="K1455" s="90" t="s">
        <v>23</v>
      </c>
      <c r="L1455" s="92">
        <v>1</v>
      </c>
      <c r="M1455" s="138">
        <f t="shared" si="395"/>
        <v>43132</v>
      </c>
      <c r="N1455" s="137"/>
      <c r="O1455" s="90"/>
      <c r="P1455" s="86" t="s">
        <v>113</v>
      </c>
      <c r="Q1455" s="86"/>
      <c r="R1455" s="93" t="str">
        <f t="shared" si="359"/>
        <v>2024 Validation</v>
      </c>
    </row>
    <row r="1456" spans="1:18" x14ac:dyDescent="0.6">
      <c r="A1456" s="82" t="str">
        <f t="shared" si="378"/>
        <v>2018Q1</v>
      </c>
      <c r="B1456" s="82">
        <f t="shared" si="379"/>
        <v>1</v>
      </c>
      <c r="C1456" s="82">
        <f t="shared" ref="C1456:D1456" si="408">C909</f>
        <v>2018</v>
      </c>
      <c r="D1456" s="82">
        <f t="shared" si="408"/>
        <v>3</v>
      </c>
      <c r="G1456" s="90" t="s">
        <v>161</v>
      </c>
      <c r="H1456" s="90" t="s">
        <v>22</v>
      </c>
      <c r="I1456" s="91">
        <f t="shared" ca="1" si="394"/>
        <v>15.498091451471854</v>
      </c>
      <c r="J1456" s="91"/>
      <c r="K1456" s="90" t="s">
        <v>23</v>
      </c>
      <c r="L1456" s="92">
        <v>1</v>
      </c>
      <c r="M1456" s="138">
        <f t="shared" si="395"/>
        <v>43160</v>
      </c>
      <c r="N1456" s="137"/>
      <c r="O1456" s="90"/>
      <c r="P1456" s="86" t="s">
        <v>113</v>
      </c>
      <c r="Q1456" s="86"/>
      <c r="R1456" s="93" t="str">
        <f t="shared" si="359"/>
        <v>2024 Validation</v>
      </c>
    </row>
    <row r="1457" spans="1:18" x14ac:dyDescent="0.6">
      <c r="A1457" s="82" t="str">
        <f t="shared" si="378"/>
        <v>2018Q2</v>
      </c>
      <c r="B1457" s="82">
        <f t="shared" si="379"/>
        <v>2</v>
      </c>
      <c r="C1457" s="82">
        <f t="shared" ref="C1457:D1457" si="409">C910</f>
        <v>2018</v>
      </c>
      <c r="D1457" s="82">
        <f t="shared" si="409"/>
        <v>4</v>
      </c>
      <c r="G1457" s="90" t="s">
        <v>161</v>
      </c>
      <c r="H1457" s="90" t="s">
        <v>22</v>
      </c>
      <c r="I1457" s="91">
        <f t="shared" ca="1" si="394"/>
        <v>9.4919782667951083</v>
      </c>
      <c r="J1457" s="91"/>
      <c r="K1457" s="90" t="s">
        <v>23</v>
      </c>
      <c r="L1457" s="92">
        <v>1</v>
      </c>
      <c r="M1457" s="138">
        <f t="shared" si="395"/>
        <v>43191</v>
      </c>
      <c r="N1457" s="137"/>
      <c r="O1457" s="90"/>
      <c r="P1457" s="86" t="s">
        <v>113</v>
      </c>
      <c r="Q1457" s="86"/>
      <c r="R1457" s="93" t="str">
        <f t="shared" si="359"/>
        <v>2024 Validation</v>
      </c>
    </row>
    <row r="1458" spans="1:18" x14ac:dyDescent="0.6">
      <c r="A1458" s="82" t="str">
        <f t="shared" si="378"/>
        <v>2018Q2</v>
      </c>
      <c r="B1458" s="82">
        <f t="shared" si="379"/>
        <v>2</v>
      </c>
      <c r="C1458" s="82">
        <f t="shared" ref="C1458:D1458" si="410">C911</f>
        <v>2018</v>
      </c>
      <c r="D1458" s="82">
        <f t="shared" si="410"/>
        <v>5</v>
      </c>
      <c r="G1458" s="90" t="s">
        <v>161</v>
      </c>
      <c r="H1458" s="90" t="s">
        <v>22</v>
      </c>
      <c r="I1458" s="91">
        <f t="shared" ca="1" si="394"/>
        <v>9.2453116001284403</v>
      </c>
      <c r="J1458" s="91"/>
      <c r="K1458" s="90" t="s">
        <v>23</v>
      </c>
      <c r="L1458" s="92">
        <v>1</v>
      </c>
      <c r="M1458" s="138">
        <f t="shared" si="395"/>
        <v>43221</v>
      </c>
      <c r="N1458" s="137"/>
      <c r="O1458" s="90"/>
      <c r="P1458" s="86" t="s">
        <v>113</v>
      </c>
      <c r="Q1458" s="86"/>
      <c r="R1458" s="93" t="str">
        <f t="shared" si="359"/>
        <v>2024 Validation</v>
      </c>
    </row>
    <row r="1459" spans="1:18" x14ac:dyDescent="0.6">
      <c r="A1459" s="82" t="str">
        <f t="shared" si="378"/>
        <v>2018Q2</v>
      </c>
      <c r="B1459" s="82">
        <f t="shared" si="379"/>
        <v>2</v>
      </c>
      <c r="C1459" s="82">
        <f t="shared" ref="C1459:D1459" si="411">C912</f>
        <v>2018</v>
      </c>
      <c r="D1459" s="82">
        <f t="shared" si="411"/>
        <v>6</v>
      </c>
      <c r="G1459" s="90" t="s">
        <v>161</v>
      </c>
      <c r="H1459" s="90" t="s">
        <v>22</v>
      </c>
      <c r="I1459" s="91">
        <f t="shared" ca="1" si="394"/>
        <v>9.2453116001284403</v>
      </c>
      <c r="J1459" s="91"/>
      <c r="K1459" s="90" t="s">
        <v>23</v>
      </c>
      <c r="L1459" s="92">
        <v>1</v>
      </c>
      <c r="M1459" s="138">
        <f t="shared" si="395"/>
        <v>43252</v>
      </c>
      <c r="N1459" s="137"/>
      <c r="O1459" s="90"/>
      <c r="P1459" s="86" t="s">
        <v>113</v>
      </c>
      <c r="Q1459" s="86"/>
      <c r="R1459" s="93" t="str">
        <f t="shared" si="359"/>
        <v>2024 Validation</v>
      </c>
    </row>
    <row r="1460" spans="1:18" x14ac:dyDescent="0.6">
      <c r="A1460" s="82" t="str">
        <f t="shared" si="378"/>
        <v>2018Q3</v>
      </c>
      <c r="B1460" s="82">
        <f t="shared" si="379"/>
        <v>3</v>
      </c>
      <c r="C1460" s="82">
        <f t="shared" ref="C1460:D1460" si="412">C913</f>
        <v>2018</v>
      </c>
      <c r="D1460" s="82">
        <f t="shared" si="412"/>
        <v>7</v>
      </c>
      <c r="G1460" s="90" t="s">
        <v>161</v>
      </c>
      <c r="H1460" s="90" t="s">
        <v>22</v>
      </c>
      <c r="I1460" s="91">
        <f t="shared" ca="1" si="394"/>
        <v>8.9664385322872242</v>
      </c>
      <c r="J1460" s="91"/>
      <c r="K1460" s="90" t="s">
        <v>23</v>
      </c>
      <c r="L1460" s="92">
        <v>1</v>
      </c>
      <c r="M1460" s="138">
        <f t="shared" si="395"/>
        <v>43282</v>
      </c>
      <c r="N1460" s="137"/>
      <c r="O1460" s="90"/>
      <c r="P1460" s="86" t="s">
        <v>113</v>
      </c>
      <c r="Q1460" s="86"/>
      <c r="R1460" s="93" t="str">
        <f t="shared" si="359"/>
        <v>2024 Validation</v>
      </c>
    </row>
    <row r="1461" spans="1:18" x14ac:dyDescent="0.6">
      <c r="A1461" s="82" t="str">
        <f t="shared" si="378"/>
        <v>2018Q3</v>
      </c>
      <c r="B1461" s="82">
        <f t="shared" si="379"/>
        <v>3</v>
      </c>
      <c r="C1461" s="82">
        <f t="shared" ref="C1461:D1461" si="413">C914</f>
        <v>2018</v>
      </c>
      <c r="D1461" s="82">
        <f t="shared" si="413"/>
        <v>8</v>
      </c>
      <c r="G1461" s="90" t="s">
        <v>161</v>
      </c>
      <c r="H1461" s="90" t="s">
        <v>22</v>
      </c>
      <c r="I1461" s="91">
        <f t="shared" ca="1" si="394"/>
        <v>8.9664385322872242</v>
      </c>
      <c r="J1461" s="91"/>
      <c r="K1461" s="90" t="s">
        <v>23</v>
      </c>
      <c r="L1461" s="92">
        <v>1</v>
      </c>
      <c r="M1461" s="138">
        <f t="shared" si="395"/>
        <v>43313</v>
      </c>
      <c r="N1461" s="137"/>
      <c r="O1461" s="90"/>
      <c r="P1461" s="86" t="s">
        <v>113</v>
      </c>
      <c r="Q1461" s="86"/>
      <c r="R1461" s="93" t="str">
        <f t="shared" si="359"/>
        <v>2024 Validation</v>
      </c>
    </row>
    <row r="1462" spans="1:18" x14ac:dyDescent="0.6">
      <c r="A1462" s="82" t="str">
        <f t="shared" si="378"/>
        <v>2018Q3</v>
      </c>
      <c r="B1462" s="82">
        <f t="shared" si="379"/>
        <v>3</v>
      </c>
      <c r="C1462" s="82">
        <f t="shared" ref="C1462:D1462" si="414">C915</f>
        <v>2018</v>
      </c>
      <c r="D1462" s="82">
        <f t="shared" si="414"/>
        <v>9</v>
      </c>
      <c r="G1462" s="90" t="s">
        <v>161</v>
      </c>
      <c r="H1462" s="90" t="s">
        <v>22</v>
      </c>
      <c r="I1462" s="91">
        <f t="shared" ca="1" si="394"/>
        <v>8.9664385322872242</v>
      </c>
      <c r="J1462" s="91"/>
      <c r="K1462" s="90" t="s">
        <v>23</v>
      </c>
      <c r="L1462" s="92">
        <v>1</v>
      </c>
      <c r="M1462" s="138">
        <f t="shared" si="395"/>
        <v>43344</v>
      </c>
      <c r="N1462" s="137"/>
      <c r="O1462" s="90"/>
      <c r="P1462" s="86" t="s">
        <v>113</v>
      </c>
      <c r="Q1462" s="86"/>
      <c r="R1462" s="93" t="str">
        <f t="shared" si="359"/>
        <v>2024 Validation</v>
      </c>
    </row>
    <row r="1463" spans="1:18" x14ac:dyDescent="0.6">
      <c r="A1463" s="82" t="str">
        <f t="shared" si="378"/>
        <v>2018Q4</v>
      </c>
      <c r="B1463" s="82">
        <f t="shared" si="379"/>
        <v>4</v>
      </c>
      <c r="C1463" s="82">
        <f t="shared" ref="C1463:D1463" si="415">C916</f>
        <v>2018</v>
      </c>
      <c r="D1463" s="82">
        <f t="shared" si="415"/>
        <v>10</v>
      </c>
      <c r="G1463" s="90" t="s">
        <v>161</v>
      </c>
      <c r="H1463" s="90" t="s">
        <v>22</v>
      </c>
      <c r="I1463" s="91">
        <f t="shared" ca="1" si="394"/>
        <v>10.284345378770748</v>
      </c>
      <c r="J1463" s="91"/>
      <c r="K1463" s="90" t="s">
        <v>23</v>
      </c>
      <c r="L1463" s="92">
        <v>1</v>
      </c>
      <c r="M1463" s="138">
        <f t="shared" si="395"/>
        <v>43374</v>
      </c>
      <c r="N1463" s="137"/>
      <c r="O1463" s="90"/>
      <c r="P1463" s="86" t="s">
        <v>113</v>
      </c>
      <c r="Q1463" s="86"/>
      <c r="R1463" s="93" t="str">
        <f t="shared" si="359"/>
        <v>2024 Validation</v>
      </c>
    </row>
    <row r="1464" spans="1:18" x14ac:dyDescent="0.6">
      <c r="A1464" s="82" t="str">
        <f t="shared" si="378"/>
        <v>2018Q4</v>
      </c>
      <c r="B1464" s="82">
        <f t="shared" si="379"/>
        <v>4</v>
      </c>
      <c r="C1464" s="82">
        <f t="shared" ref="C1464:D1464" si="416">C917</f>
        <v>2018</v>
      </c>
      <c r="D1464" s="82">
        <f t="shared" si="416"/>
        <v>11</v>
      </c>
      <c r="G1464" s="90" t="s">
        <v>161</v>
      </c>
      <c r="H1464" s="90" t="s">
        <v>22</v>
      </c>
      <c r="I1464" s="91">
        <f t="shared" ca="1" si="394"/>
        <v>10.284345378770748</v>
      </c>
      <c r="J1464" s="91"/>
      <c r="K1464" s="90" t="s">
        <v>23</v>
      </c>
      <c r="L1464" s="92">
        <v>1</v>
      </c>
      <c r="M1464" s="138">
        <f t="shared" si="395"/>
        <v>43405</v>
      </c>
      <c r="N1464" s="137"/>
      <c r="O1464" s="90"/>
      <c r="P1464" s="86" t="s">
        <v>113</v>
      </c>
      <c r="Q1464" s="86"/>
      <c r="R1464" s="93" t="str">
        <f t="shared" si="359"/>
        <v>2024 Validation</v>
      </c>
    </row>
    <row r="1465" spans="1:18" x14ac:dyDescent="0.6">
      <c r="A1465" s="82" t="str">
        <f t="shared" si="378"/>
        <v>2018Q4</v>
      </c>
      <c r="B1465" s="82">
        <f t="shared" si="379"/>
        <v>4</v>
      </c>
      <c r="C1465" s="82">
        <f t="shared" ref="C1465:D1465" si="417">C918</f>
        <v>2018</v>
      </c>
      <c r="D1465" s="82">
        <f t="shared" si="417"/>
        <v>12</v>
      </c>
      <c r="G1465" s="90" t="s">
        <v>161</v>
      </c>
      <c r="H1465" s="90" t="s">
        <v>22</v>
      </c>
      <c r="I1465" s="91">
        <f t="shared" ca="1" si="394"/>
        <v>10.552776751319767</v>
      </c>
      <c r="J1465" s="91"/>
      <c r="K1465" s="90" t="s">
        <v>23</v>
      </c>
      <c r="L1465" s="92">
        <v>1</v>
      </c>
      <c r="M1465" s="138">
        <f t="shared" si="395"/>
        <v>43435</v>
      </c>
      <c r="N1465" s="137"/>
      <c r="O1465" s="90"/>
      <c r="P1465" s="86" t="s">
        <v>113</v>
      </c>
      <c r="Q1465" s="86"/>
      <c r="R1465" s="93" t="str">
        <f t="shared" si="359"/>
        <v>2024 Validation</v>
      </c>
    </row>
    <row r="1466" spans="1:18" x14ac:dyDescent="0.6">
      <c r="A1466" s="82" t="str">
        <f t="shared" si="378"/>
        <v>2019Q1</v>
      </c>
      <c r="B1466" s="82">
        <f t="shared" si="379"/>
        <v>1</v>
      </c>
      <c r="C1466" s="82">
        <f t="shared" ref="C1466:D1466" si="418">C919</f>
        <v>2019</v>
      </c>
      <c r="D1466" s="82">
        <f t="shared" si="418"/>
        <v>1</v>
      </c>
      <c r="G1466" s="90" t="s">
        <v>161</v>
      </c>
      <c r="H1466" s="90" t="s">
        <v>22</v>
      </c>
      <c r="I1466" s="91">
        <f t="shared" ca="1" si="394"/>
        <v>15.857209098530678</v>
      </c>
      <c r="J1466" s="91"/>
      <c r="K1466" s="90" t="s">
        <v>23</v>
      </c>
      <c r="L1466" s="92">
        <v>1</v>
      </c>
      <c r="M1466" s="138">
        <f t="shared" si="395"/>
        <v>43466</v>
      </c>
      <c r="N1466" s="137"/>
      <c r="O1466" s="90"/>
      <c r="P1466" s="86" t="s">
        <v>113</v>
      </c>
      <c r="Q1466" s="86"/>
      <c r="R1466" s="93" t="str">
        <f t="shared" si="359"/>
        <v>2024 Validation</v>
      </c>
    </row>
    <row r="1467" spans="1:18" x14ac:dyDescent="0.6">
      <c r="A1467" s="82" t="str">
        <f t="shared" si="378"/>
        <v>2019Q1</v>
      </c>
      <c r="B1467" s="82">
        <f t="shared" si="379"/>
        <v>1</v>
      </c>
      <c r="C1467" s="82">
        <f t="shared" ref="C1467:D1467" si="419">C920</f>
        <v>2019</v>
      </c>
      <c r="D1467" s="82">
        <f t="shared" si="419"/>
        <v>2</v>
      </c>
      <c r="G1467" s="90" t="s">
        <v>161</v>
      </c>
      <c r="H1467" s="90" t="s">
        <v>22</v>
      </c>
      <c r="I1467" s="91">
        <f t="shared" ca="1" si="394"/>
        <v>16.007748314216954</v>
      </c>
      <c r="J1467" s="91"/>
      <c r="K1467" s="90" t="s">
        <v>23</v>
      </c>
      <c r="L1467" s="92">
        <v>1</v>
      </c>
      <c r="M1467" s="138">
        <f t="shared" si="395"/>
        <v>43497</v>
      </c>
      <c r="N1467" s="137"/>
      <c r="O1467" s="90"/>
      <c r="P1467" s="86" t="s">
        <v>113</v>
      </c>
      <c r="Q1467" s="86"/>
      <c r="R1467" s="93" t="str">
        <f t="shared" si="359"/>
        <v>2024 Validation</v>
      </c>
    </row>
    <row r="1468" spans="1:18" x14ac:dyDescent="0.6">
      <c r="A1468" s="82" t="str">
        <f t="shared" si="378"/>
        <v>2019Q1</v>
      </c>
      <c r="B1468" s="82">
        <f t="shared" si="379"/>
        <v>1</v>
      </c>
      <c r="C1468" s="82">
        <f t="shared" ref="C1468:D1468" si="420">C921</f>
        <v>2019</v>
      </c>
      <c r="D1468" s="82">
        <f t="shared" si="420"/>
        <v>3</v>
      </c>
      <c r="G1468" s="90" t="s">
        <v>161</v>
      </c>
      <c r="H1468" s="90" t="s">
        <v>22</v>
      </c>
      <c r="I1468" s="91">
        <f t="shared" ca="1" si="394"/>
        <v>15.701228706373815</v>
      </c>
      <c r="J1468" s="91"/>
      <c r="K1468" s="90" t="s">
        <v>23</v>
      </c>
      <c r="L1468" s="92">
        <v>1</v>
      </c>
      <c r="M1468" s="138">
        <f t="shared" si="395"/>
        <v>43525</v>
      </c>
      <c r="N1468" s="137"/>
      <c r="O1468" s="90"/>
      <c r="P1468" s="86" t="s">
        <v>113</v>
      </c>
      <c r="Q1468" s="86"/>
      <c r="R1468" s="93" t="str">
        <f t="shared" si="359"/>
        <v>2024 Validation</v>
      </c>
    </row>
    <row r="1469" spans="1:18" x14ac:dyDescent="0.6">
      <c r="A1469" s="82" t="str">
        <f t="shared" si="378"/>
        <v>2019Q2</v>
      </c>
      <c r="B1469" s="82">
        <f t="shared" si="379"/>
        <v>2</v>
      </c>
      <c r="C1469" s="82">
        <f t="shared" ref="C1469:D1469" si="421">C922</f>
        <v>2019</v>
      </c>
      <c r="D1469" s="82">
        <f t="shared" si="421"/>
        <v>4</v>
      </c>
      <c r="G1469" s="90" t="s">
        <v>161</v>
      </c>
      <c r="H1469" s="90" t="s">
        <v>22</v>
      </c>
      <c r="I1469" s="91">
        <f t="shared" ca="1" si="394"/>
        <v>9.5681547373833418</v>
      </c>
      <c r="J1469" s="91"/>
      <c r="K1469" s="90" t="s">
        <v>23</v>
      </c>
      <c r="L1469" s="92">
        <v>1</v>
      </c>
      <c r="M1469" s="138">
        <f t="shared" si="395"/>
        <v>43556</v>
      </c>
      <c r="N1469" s="137"/>
      <c r="O1469" s="90"/>
      <c r="P1469" s="86" t="s">
        <v>113</v>
      </c>
      <c r="Q1469" s="86"/>
      <c r="R1469" s="93" t="str">
        <f t="shared" si="359"/>
        <v>2024 Validation</v>
      </c>
    </row>
    <row r="1470" spans="1:18" x14ac:dyDescent="0.6">
      <c r="A1470" s="82" t="str">
        <f t="shared" si="378"/>
        <v>2019Q2</v>
      </c>
      <c r="B1470" s="82">
        <f t="shared" si="379"/>
        <v>2</v>
      </c>
      <c r="C1470" s="82">
        <f t="shared" ref="C1470:D1470" si="422">C923</f>
        <v>2019</v>
      </c>
      <c r="D1470" s="82">
        <f t="shared" si="422"/>
        <v>5</v>
      </c>
      <c r="G1470" s="90" t="s">
        <v>161</v>
      </c>
      <c r="H1470" s="90" t="s">
        <v>22</v>
      </c>
      <c r="I1470" s="91">
        <f t="shared" ca="1" si="394"/>
        <v>9.2507527765990289</v>
      </c>
      <c r="J1470" s="91"/>
      <c r="K1470" s="90" t="s">
        <v>23</v>
      </c>
      <c r="L1470" s="92">
        <v>1</v>
      </c>
      <c r="M1470" s="138">
        <f t="shared" si="395"/>
        <v>43586</v>
      </c>
      <c r="N1470" s="137"/>
      <c r="O1470" s="90"/>
      <c r="P1470" s="86" t="s">
        <v>113</v>
      </c>
      <c r="Q1470" s="86"/>
      <c r="R1470" s="93" t="str">
        <f t="shared" si="359"/>
        <v>2024 Validation</v>
      </c>
    </row>
    <row r="1471" spans="1:18" x14ac:dyDescent="0.6">
      <c r="A1471" s="82" t="str">
        <f t="shared" si="378"/>
        <v>2019Q2</v>
      </c>
      <c r="B1471" s="82">
        <f t="shared" si="379"/>
        <v>2</v>
      </c>
      <c r="C1471" s="82">
        <f t="shared" ref="C1471:D1471" si="423">C924</f>
        <v>2019</v>
      </c>
      <c r="D1471" s="82">
        <f t="shared" si="423"/>
        <v>6</v>
      </c>
      <c r="G1471" s="90" t="s">
        <v>161</v>
      </c>
      <c r="H1471" s="90" t="s">
        <v>22</v>
      </c>
      <c r="I1471" s="91">
        <f t="shared" ca="1" si="394"/>
        <v>9.2507527765990289</v>
      </c>
      <c r="J1471" s="91"/>
      <c r="K1471" s="90" t="s">
        <v>23</v>
      </c>
      <c r="L1471" s="92">
        <v>1</v>
      </c>
      <c r="M1471" s="138">
        <f t="shared" si="395"/>
        <v>43617</v>
      </c>
      <c r="N1471" s="137"/>
      <c r="O1471" s="90"/>
      <c r="P1471" s="86" t="s">
        <v>113</v>
      </c>
      <c r="Q1471" s="86"/>
      <c r="R1471" s="93" t="str">
        <f t="shared" si="359"/>
        <v>2024 Validation</v>
      </c>
    </row>
    <row r="1472" spans="1:18" x14ac:dyDescent="0.6">
      <c r="A1472" s="82" t="str">
        <f t="shared" si="378"/>
        <v>2019Q3</v>
      </c>
      <c r="B1472" s="82">
        <f t="shared" si="379"/>
        <v>3</v>
      </c>
      <c r="C1472" s="82">
        <f t="shared" ref="C1472:D1472" si="424">C925</f>
        <v>2019</v>
      </c>
      <c r="D1472" s="82">
        <f t="shared" si="424"/>
        <v>7</v>
      </c>
      <c r="G1472" s="90" t="s">
        <v>161</v>
      </c>
      <c r="H1472" s="90" t="s">
        <v>22</v>
      </c>
      <c r="I1472" s="91">
        <f t="shared" ca="1" si="394"/>
        <v>8.9718797087578128</v>
      </c>
      <c r="J1472" s="91"/>
      <c r="K1472" s="90" t="s">
        <v>23</v>
      </c>
      <c r="L1472" s="92">
        <v>1</v>
      </c>
      <c r="M1472" s="138">
        <f t="shared" si="395"/>
        <v>43647</v>
      </c>
      <c r="N1472" s="137"/>
      <c r="O1472" s="90"/>
      <c r="P1472" s="86" t="s">
        <v>113</v>
      </c>
      <c r="Q1472" s="86"/>
      <c r="R1472" s="93" t="str">
        <f t="shared" si="359"/>
        <v>2024 Validation</v>
      </c>
    </row>
    <row r="1473" spans="1:18" x14ac:dyDescent="0.6">
      <c r="A1473" s="82" t="str">
        <f t="shared" si="378"/>
        <v>2019Q3</v>
      </c>
      <c r="B1473" s="82">
        <f t="shared" si="379"/>
        <v>3</v>
      </c>
      <c r="C1473" s="82">
        <f t="shared" ref="C1473:D1473" si="425">C926</f>
        <v>2019</v>
      </c>
      <c r="D1473" s="82">
        <f t="shared" si="425"/>
        <v>8</v>
      </c>
      <c r="G1473" s="90" t="s">
        <v>161</v>
      </c>
      <c r="H1473" s="90" t="s">
        <v>22</v>
      </c>
      <c r="I1473" s="91">
        <f t="shared" ca="1" si="394"/>
        <v>8.9718797087578128</v>
      </c>
      <c r="J1473" s="91"/>
      <c r="K1473" s="90" t="s">
        <v>23</v>
      </c>
      <c r="L1473" s="92">
        <v>1</v>
      </c>
      <c r="M1473" s="138">
        <f t="shared" si="395"/>
        <v>43678</v>
      </c>
      <c r="N1473" s="137"/>
      <c r="O1473" s="90"/>
      <c r="P1473" s="86" t="s">
        <v>113</v>
      </c>
      <c r="Q1473" s="86"/>
      <c r="R1473" s="93" t="str">
        <f t="shared" si="359"/>
        <v>2024 Validation</v>
      </c>
    </row>
    <row r="1474" spans="1:18" x14ac:dyDescent="0.6">
      <c r="A1474" s="82" t="str">
        <f t="shared" si="378"/>
        <v>2019Q3</v>
      </c>
      <c r="B1474" s="82">
        <f t="shared" si="379"/>
        <v>3</v>
      </c>
      <c r="C1474" s="82">
        <f t="shared" ref="C1474:D1474" si="426">C927</f>
        <v>2019</v>
      </c>
      <c r="D1474" s="82">
        <f t="shared" si="426"/>
        <v>9</v>
      </c>
      <c r="G1474" s="90" t="s">
        <v>161</v>
      </c>
      <c r="H1474" s="90" t="s">
        <v>22</v>
      </c>
      <c r="I1474" s="91">
        <f t="shared" ca="1" si="394"/>
        <v>8.9718797087578128</v>
      </c>
      <c r="J1474" s="91"/>
      <c r="K1474" s="90" t="s">
        <v>23</v>
      </c>
      <c r="L1474" s="92">
        <v>1</v>
      </c>
      <c r="M1474" s="138">
        <f t="shared" si="395"/>
        <v>43709</v>
      </c>
      <c r="N1474" s="137"/>
      <c r="O1474" s="90"/>
      <c r="P1474" s="86" t="s">
        <v>113</v>
      </c>
      <c r="Q1474" s="86"/>
      <c r="R1474" s="93" t="str">
        <f t="shared" si="359"/>
        <v>2024 Validation</v>
      </c>
    </row>
    <row r="1475" spans="1:18" x14ac:dyDescent="0.6">
      <c r="A1475" s="82" t="str">
        <f t="shared" si="378"/>
        <v>2019Q4</v>
      </c>
      <c r="B1475" s="82">
        <f t="shared" si="379"/>
        <v>4</v>
      </c>
      <c r="C1475" s="82">
        <f t="shared" ref="C1475:D1475" si="427">C928</f>
        <v>2019</v>
      </c>
      <c r="D1475" s="82">
        <f t="shared" si="427"/>
        <v>10</v>
      </c>
      <c r="G1475" s="90" t="s">
        <v>161</v>
      </c>
      <c r="H1475" s="90" t="s">
        <v>22</v>
      </c>
      <c r="I1475" s="91">
        <f t="shared" ca="1" si="394"/>
        <v>10.269835574849179</v>
      </c>
      <c r="J1475" s="91"/>
      <c r="K1475" s="90" t="s">
        <v>23</v>
      </c>
      <c r="L1475" s="92">
        <v>1</v>
      </c>
      <c r="M1475" s="138">
        <f t="shared" si="395"/>
        <v>43739</v>
      </c>
      <c r="N1475" s="137"/>
      <c r="O1475" s="90"/>
      <c r="P1475" s="86" t="s">
        <v>113</v>
      </c>
      <c r="Q1475" s="86"/>
      <c r="R1475" s="93" t="str">
        <f t="shared" si="359"/>
        <v>2024 Validation</v>
      </c>
    </row>
    <row r="1476" spans="1:18" x14ac:dyDescent="0.6">
      <c r="A1476" s="82" t="str">
        <f t="shared" si="378"/>
        <v>2019Q4</v>
      </c>
      <c r="B1476" s="82">
        <f t="shared" si="379"/>
        <v>4</v>
      </c>
      <c r="C1476" s="82">
        <f t="shared" ref="C1476:D1476" si="428">C929</f>
        <v>2019</v>
      </c>
      <c r="D1476" s="82">
        <f t="shared" si="428"/>
        <v>11</v>
      </c>
      <c r="G1476" s="90" t="s">
        <v>161</v>
      </c>
      <c r="H1476" s="90" t="s">
        <v>22</v>
      </c>
      <c r="I1476" s="91">
        <f t="shared" ca="1" si="394"/>
        <v>10.269835574849179</v>
      </c>
      <c r="J1476" s="91"/>
      <c r="K1476" s="90" t="s">
        <v>23</v>
      </c>
      <c r="L1476" s="92">
        <v>1</v>
      </c>
      <c r="M1476" s="138">
        <f t="shared" si="395"/>
        <v>43770</v>
      </c>
      <c r="N1476" s="137"/>
      <c r="O1476" s="90"/>
      <c r="P1476" s="86" t="s">
        <v>113</v>
      </c>
      <c r="Q1476" s="86"/>
      <c r="R1476" s="93" t="str">
        <f t="shared" si="359"/>
        <v>2024 Validation</v>
      </c>
    </row>
    <row r="1477" spans="1:18" x14ac:dyDescent="0.6">
      <c r="A1477" s="82" t="str">
        <f t="shared" si="378"/>
        <v>2019Q4</v>
      </c>
      <c r="B1477" s="82">
        <f t="shared" si="379"/>
        <v>4</v>
      </c>
      <c r="C1477" s="82">
        <f t="shared" ref="C1477:D1477" si="429">C930</f>
        <v>2019</v>
      </c>
      <c r="D1477" s="82">
        <f t="shared" si="429"/>
        <v>12</v>
      </c>
      <c r="G1477" s="90" t="s">
        <v>161</v>
      </c>
      <c r="H1477" s="90" t="s">
        <v>22</v>
      </c>
      <c r="I1477" s="91">
        <f t="shared" ca="1" si="394"/>
        <v>10.527384594457022</v>
      </c>
      <c r="J1477" s="91"/>
      <c r="K1477" s="90" t="s">
        <v>23</v>
      </c>
      <c r="L1477" s="92">
        <v>1</v>
      </c>
      <c r="M1477" s="138">
        <f t="shared" si="395"/>
        <v>43800</v>
      </c>
      <c r="N1477" s="137"/>
      <c r="O1477" s="90"/>
      <c r="P1477" s="86" t="s">
        <v>113</v>
      </c>
      <c r="Q1477" s="86"/>
      <c r="R1477" s="93" t="str">
        <f t="shared" si="359"/>
        <v>2024 Validation</v>
      </c>
    </row>
    <row r="1478" spans="1:18" x14ac:dyDescent="0.6">
      <c r="A1478" s="82" t="str">
        <f t="shared" si="378"/>
        <v>2020Q1</v>
      </c>
      <c r="B1478" s="82">
        <f t="shared" si="379"/>
        <v>1</v>
      </c>
      <c r="C1478" s="82">
        <f t="shared" ref="C1478:D1478" si="430">C931</f>
        <v>2020</v>
      </c>
      <c r="D1478" s="82">
        <f t="shared" si="430"/>
        <v>1</v>
      </c>
      <c r="G1478" s="90" t="s">
        <v>161</v>
      </c>
      <c r="H1478" s="90" t="s">
        <v>22</v>
      </c>
      <c r="I1478" s="91">
        <f t="shared" ca="1" si="394"/>
        <v>15.81005223578558</v>
      </c>
      <c r="J1478" s="91"/>
      <c r="K1478" s="90" t="s">
        <v>23</v>
      </c>
      <c r="L1478" s="92">
        <v>1</v>
      </c>
      <c r="M1478" s="138">
        <f t="shared" si="395"/>
        <v>43831</v>
      </c>
      <c r="N1478" s="137"/>
      <c r="O1478" s="90"/>
      <c r="P1478" s="86" t="s">
        <v>113</v>
      </c>
      <c r="Q1478" s="86"/>
      <c r="R1478" s="93" t="str">
        <f t="shared" ref="R1478:R1645" si="431">$H$6</f>
        <v>2024 Validation</v>
      </c>
    </row>
    <row r="1479" spans="1:18" x14ac:dyDescent="0.6">
      <c r="A1479" s="82" t="str">
        <f t="shared" si="378"/>
        <v>2020Q1</v>
      </c>
      <c r="B1479" s="82">
        <f t="shared" si="379"/>
        <v>1</v>
      </c>
      <c r="C1479" s="82">
        <f t="shared" ref="C1479:D1479" si="432">C932</f>
        <v>2020</v>
      </c>
      <c r="D1479" s="82">
        <f t="shared" si="432"/>
        <v>2</v>
      </c>
      <c r="G1479" s="90" t="s">
        <v>161</v>
      </c>
      <c r="H1479" s="90" t="s">
        <v>22</v>
      </c>
      <c r="I1479" s="91">
        <f t="shared" ca="1" si="394"/>
        <v>15.958777725981658</v>
      </c>
      <c r="J1479" s="91"/>
      <c r="K1479" s="90" t="s">
        <v>23</v>
      </c>
      <c r="L1479" s="92">
        <v>1</v>
      </c>
      <c r="M1479" s="138">
        <f t="shared" si="395"/>
        <v>43862</v>
      </c>
      <c r="N1479" s="137"/>
      <c r="O1479" s="90"/>
      <c r="P1479" s="86" t="s">
        <v>113</v>
      </c>
      <c r="Q1479" s="86"/>
      <c r="R1479" s="93" t="str">
        <f t="shared" si="431"/>
        <v>2024 Validation</v>
      </c>
    </row>
    <row r="1480" spans="1:18" x14ac:dyDescent="0.6">
      <c r="A1480" s="82" t="str">
        <f t="shared" si="378"/>
        <v>2020Q1</v>
      </c>
      <c r="B1480" s="82">
        <f t="shared" si="379"/>
        <v>1</v>
      </c>
      <c r="C1480" s="82">
        <f t="shared" ref="C1480:D1480" si="433">C933</f>
        <v>2020</v>
      </c>
      <c r="D1480" s="82">
        <f t="shared" si="433"/>
        <v>3</v>
      </c>
      <c r="G1480" s="90" t="s">
        <v>161</v>
      </c>
      <c r="H1480" s="90" t="s">
        <v>22</v>
      </c>
      <c r="I1480" s="91">
        <f t="shared" ca="1" si="394"/>
        <v>15.666767922060089</v>
      </c>
      <c r="J1480" s="91"/>
      <c r="K1480" s="90" t="s">
        <v>23</v>
      </c>
      <c r="L1480" s="92">
        <v>1</v>
      </c>
      <c r="M1480" s="138">
        <f t="shared" si="395"/>
        <v>43891</v>
      </c>
      <c r="N1480" s="137"/>
      <c r="O1480" s="90"/>
      <c r="P1480" s="86" t="s">
        <v>113</v>
      </c>
      <c r="Q1480" s="86"/>
      <c r="R1480" s="93" t="str">
        <f t="shared" si="431"/>
        <v>2024 Validation</v>
      </c>
    </row>
    <row r="1481" spans="1:18" x14ac:dyDescent="0.6">
      <c r="A1481" s="82" t="str">
        <f t="shared" si="378"/>
        <v>2020Q2</v>
      </c>
      <c r="B1481" s="82">
        <f t="shared" si="379"/>
        <v>2</v>
      </c>
      <c r="C1481" s="82">
        <f t="shared" ref="C1481:D1481" si="434">C934</f>
        <v>2020</v>
      </c>
      <c r="D1481" s="82">
        <f t="shared" si="434"/>
        <v>4</v>
      </c>
      <c r="G1481" s="90" t="s">
        <v>161</v>
      </c>
      <c r="H1481" s="90" t="s">
        <v>22</v>
      </c>
      <c r="I1481" s="91">
        <f t="shared" ca="1" si="394"/>
        <v>9.5536449334617739</v>
      </c>
      <c r="J1481" s="91"/>
      <c r="K1481" s="90" t="s">
        <v>23</v>
      </c>
      <c r="L1481" s="92">
        <v>1</v>
      </c>
      <c r="M1481" s="138">
        <f t="shared" si="395"/>
        <v>43922</v>
      </c>
      <c r="N1481" s="137"/>
      <c r="O1481" s="90"/>
      <c r="P1481" s="86" t="s">
        <v>113</v>
      </c>
      <c r="Q1481" s="86"/>
      <c r="R1481" s="93" t="str">
        <f t="shared" si="431"/>
        <v>2024 Validation</v>
      </c>
    </row>
    <row r="1482" spans="1:18" x14ac:dyDescent="0.6">
      <c r="A1482" s="82" t="str">
        <f t="shared" si="378"/>
        <v>2020Q2</v>
      </c>
      <c r="B1482" s="82">
        <f t="shared" si="379"/>
        <v>2</v>
      </c>
      <c r="C1482" s="82">
        <f t="shared" ref="C1482:D1482" si="435">C935</f>
        <v>2020</v>
      </c>
      <c r="D1482" s="82">
        <f t="shared" si="435"/>
        <v>5</v>
      </c>
      <c r="G1482" s="90" t="s">
        <v>161</v>
      </c>
      <c r="H1482" s="90" t="s">
        <v>22</v>
      </c>
      <c r="I1482" s="91">
        <f t="shared" ca="1" si="394"/>
        <v>9.2507527765990289</v>
      </c>
      <c r="J1482" s="91"/>
      <c r="K1482" s="90" t="s">
        <v>23</v>
      </c>
      <c r="L1482" s="92">
        <v>1</v>
      </c>
      <c r="M1482" s="138">
        <f t="shared" si="395"/>
        <v>43952</v>
      </c>
      <c r="N1482" s="137"/>
      <c r="O1482" s="90"/>
      <c r="P1482" s="86" t="s">
        <v>113</v>
      </c>
      <c r="Q1482" s="86"/>
      <c r="R1482" s="93" t="str">
        <f t="shared" si="431"/>
        <v>2024 Validation</v>
      </c>
    </row>
    <row r="1483" spans="1:18" x14ac:dyDescent="0.6">
      <c r="A1483" s="82" t="str">
        <f t="shared" si="378"/>
        <v>2020Q2</v>
      </c>
      <c r="B1483" s="82">
        <f t="shared" si="379"/>
        <v>2</v>
      </c>
      <c r="C1483" s="82">
        <f t="shared" ref="C1483:D1483" si="436">C936</f>
        <v>2020</v>
      </c>
      <c r="D1483" s="82">
        <f t="shared" si="436"/>
        <v>6</v>
      </c>
      <c r="G1483" s="90" t="s">
        <v>161</v>
      </c>
      <c r="H1483" s="90" t="s">
        <v>22</v>
      </c>
      <c r="I1483" s="91">
        <f t="shared" ca="1" si="394"/>
        <v>9.2507527765990289</v>
      </c>
      <c r="J1483" s="91"/>
      <c r="K1483" s="90" t="s">
        <v>23</v>
      </c>
      <c r="L1483" s="92">
        <v>1</v>
      </c>
      <c r="M1483" s="138">
        <f t="shared" si="395"/>
        <v>43983</v>
      </c>
      <c r="N1483" s="137"/>
      <c r="O1483" s="90"/>
      <c r="P1483" s="86" t="s">
        <v>113</v>
      </c>
      <c r="Q1483" s="86"/>
      <c r="R1483" s="93" t="str">
        <f t="shared" si="431"/>
        <v>2024 Validation</v>
      </c>
    </row>
    <row r="1484" spans="1:18" x14ac:dyDescent="0.6">
      <c r="A1484" s="82" t="str">
        <f t="shared" si="378"/>
        <v>2020Q3</v>
      </c>
      <c r="B1484" s="82">
        <f t="shared" si="379"/>
        <v>3</v>
      </c>
      <c r="C1484" s="82">
        <f t="shared" ref="C1484:D1484" si="437">C937</f>
        <v>2020</v>
      </c>
      <c r="D1484" s="82">
        <f t="shared" si="437"/>
        <v>7</v>
      </c>
      <c r="G1484" s="90" t="s">
        <v>161</v>
      </c>
      <c r="H1484" s="90" t="s">
        <v>22</v>
      </c>
      <c r="I1484" s="91">
        <f t="shared" ca="1" si="394"/>
        <v>8.9718797087578128</v>
      </c>
      <c r="J1484" s="91"/>
      <c r="K1484" s="90" t="s">
        <v>23</v>
      </c>
      <c r="L1484" s="92">
        <v>1</v>
      </c>
      <c r="M1484" s="138">
        <f t="shared" si="395"/>
        <v>44013</v>
      </c>
      <c r="N1484" s="137"/>
      <c r="O1484" s="90"/>
      <c r="P1484" s="86" t="s">
        <v>113</v>
      </c>
      <c r="Q1484" s="86"/>
      <c r="R1484" s="93" t="str">
        <f t="shared" si="431"/>
        <v>2024 Validation</v>
      </c>
    </row>
    <row r="1485" spans="1:18" x14ac:dyDescent="0.6">
      <c r="A1485" s="82" t="str">
        <f t="shared" si="378"/>
        <v>2020Q3</v>
      </c>
      <c r="B1485" s="82">
        <f t="shared" si="379"/>
        <v>3</v>
      </c>
      <c r="C1485" s="82">
        <f t="shared" ref="C1485:D1485" si="438">C938</f>
        <v>2020</v>
      </c>
      <c r="D1485" s="82">
        <f t="shared" si="438"/>
        <v>8</v>
      </c>
      <c r="G1485" s="90" t="s">
        <v>161</v>
      </c>
      <c r="H1485" s="90" t="s">
        <v>22</v>
      </c>
      <c r="I1485" s="91">
        <f t="shared" ca="1" si="394"/>
        <v>8.9718797087578128</v>
      </c>
      <c r="J1485" s="91"/>
      <c r="K1485" s="90" t="s">
        <v>23</v>
      </c>
      <c r="L1485" s="92">
        <v>1</v>
      </c>
      <c r="M1485" s="138">
        <f t="shared" si="395"/>
        <v>44044</v>
      </c>
      <c r="N1485" s="137"/>
      <c r="O1485" s="90"/>
      <c r="P1485" s="86" t="s">
        <v>113</v>
      </c>
      <c r="Q1485" s="86"/>
      <c r="R1485" s="93" t="str">
        <f t="shared" si="431"/>
        <v>2024 Validation</v>
      </c>
    </row>
    <row r="1486" spans="1:18" x14ac:dyDescent="0.6">
      <c r="A1486" s="82" t="str">
        <f t="shared" si="378"/>
        <v>2020Q3</v>
      </c>
      <c r="B1486" s="82">
        <f t="shared" si="379"/>
        <v>3</v>
      </c>
      <c r="C1486" s="82">
        <f t="shared" ref="C1486:D1486" si="439">C939</f>
        <v>2020</v>
      </c>
      <c r="D1486" s="82">
        <f t="shared" si="439"/>
        <v>9</v>
      </c>
      <c r="G1486" s="90" t="s">
        <v>161</v>
      </c>
      <c r="H1486" s="90" t="s">
        <v>22</v>
      </c>
      <c r="I1486" s="91">
        <f t="shared" ca="1" si="394"/>
        <v>8.9718797087578128</v>
      </c>
      <c r="J1486" s="91"/>
      <c r="K1486" s="90" t="s">
        <v>23</v>
      </c>
      <c r="L1486" s="92">
        <v>1</v>
      </c>
      <c r="M1486" s="138">
        <f t="shared" si="395"/>
        <v>44075</v>
      </c>
      <c r="N1486" s="137"/>
      <c r="O1486" s="90"/>
      <c r="P1486" s="86" t="s">
        <v>113</v>
      </c>
      <c r="Q1486" s="86"/>
      <c r="R1486" s="93" t="str">
        <f t="shared" si="431"/>
        <v>2024 Validation</v>
      </c>
    </row>
    <row r="1487" spans="1:18" x14ac:dyDescent="0.6">
      <c r="A1487" s="82" t="str">
        <f t="shared" si="378"/>
        <v>2020Q4</v>
      </c>
      <c r="B1487" s="82">
        <f t="shared" si="379"/>
        <v>4</v>
      </c>
      <c r="C1487" s="82">
        <f t="shared" ref="C1487:D1487" si="440">C940</f>
        <v>2020</v>
      </c>
      <c r="D1487" s="82">
        <f t="shared" si="440"/>
        <v>10</v>
      </c>
      <c r="G1487" s="90" t="s">
        <v>161</v>
      </c>
      <c r="H1487" s="90" t="s">
        <v>22</v>
      </c>
      <c r="I1487" s="91">
        <f t="shared" ca="1" si="394"/>
        <v>10.309737535633491</v>
      </c>
      <c r="J1487" s="91"/>
      <c r="K1487" s="90" t="s">
        <v>23</v>
      </c>
      <c r="L1487" s="92">
        <v>1</v>
      </c>
      <c r="M1487" s="138">
        <f t="shared" si="395"/>
        <v>44105</v>
      </c>
      <c r="N1487" s="137"/>
      <c r="O1487" s="90"/>
      <c r="P1487" s="86" t="s">
        <v>113</v>
      </c>
      <c r="Q1487" s="86"/>
      <c r="R1487" s="93" t="str">
        <f t="shared" si="431"/>
        <v>2024 Validation</v>
      </c>
    </row>
    <row r="1488" spans="1:18" x14ac:dyDescent="0.6">
      <c r="A1488" s="82" t="str">
        <f t="shared" si="378"/>
        <v>2020Q4</v>
      </c>
      <c r="B1488" s="82">
        <f t="shared" si="379"/>
        <v>4</v>
      </c>
      <c r="C1488" s="82">
        <f t="shared" ref="C1488:D1488" si="441">C941</f>
        <v>2020</v>
      </c>
      <c r="D1488" s="82">
        <f t="shared" si="441"/>
        <v>11</v>
      </c>
      <c r="G1488" s="90" t="s">
        <v>161</v>
      </c>
      <c r="H1488" s="90" t="s">
        <v>22</v>
      </c>
      <c r="I1488" s="91">
        <f t="shared" ca="1" si="394"/>
        <v>10.309737535633491</v>
      </c>
      <c r="J1488" s="91"/>
      <c r="K1488" s="90" t="s">
        <v>23</v>
      </c>
      <c r="L1488" s="92">
        <v>1</v>
      </c>
      <c r="M1488" s="138">
        <f t="shared" si="395"/>
        <v>44136</v>
      </c>
      <c r="N1488" s="137"/>
      <c r="O1488" s="90"/>
      <c r="P1488" s="86" t="s">
        <v>113</v>
      </c>
      <c r="Q1488" s="86"/>
      <c r="R1488" s="93" t="str">
        <f t="shared" si="431"/>
        <v>2024 Validation</v>
      </c>
    </row>
    <row r="1489" spans="1:18" x14ac:dyDescent="0.6">
      <c r="A1489" s="82" t="str">
        <f t="shared" si="378"/>
        <v>2020Q4</v>
      </c>
      <c r="B1489" s="82">
        <f t="shared" si="379"/>
        <v>4</v>
      </c>
      <c r="C1489" s="82">
        <f t="shared" ref="C1489:D1489" si="442">C942</f>
        <v>2020</v>
      </c>
      <c r="D1489" s="82">
        <f t="shared" si="442"/>
        <v>12</v>
      </c>
      <c r="G1489" s="90" t="s">
        <v>161</v>
      </c>
      <c r="H1489" s="90" t="s">
        <v>22</v>
      </c>
      <c r="I1489" s="91">
        <f t="shared" ca="1" si="394"/>
        <v>10.596306163084472</v>
      </c>
      <c r="J1489" s="91"/>
      <c r="K1489" s="90" t="s">
        <v>23</v>
      </c>
      <c r="L1489" s="92">
        <v>1</v>
      </c>
      <c r="M1489" s="138">
        <f t="shared" si="395"/>
        <v>44166</v>
      </c>
      <c r="N1489" s="137"/>
      <c r="O1489" s="90"/>
      <c r="P1489" s="86" t="s">
        <v>113</v>
      </c>
      <c r="Q1489" s="86"/>
      <c r="R1489" s="93" t="str">
        <f t="shared" si="431"/>
        <v>2024 Validation</v>
      </c>
    </row>
    <row r="1490" spans="1:18" x14ac:dyDescent="0.6">
      <c r="A1490" s="82" t="str">
        <f t="shared" si="378"/>
        <v>2021Q1</v>
      </c>
      <c r="B1490" s="82">
        <f t="shared" si="379"/>
        <v>1</v>
      </c>
      <c r="C1490" s="82">
        <f t="shared" ref="C1490:D1490" si="443">C943</f>
        <v>2021</v>
      </c>
      <c r="D1490" s="82">
        <f t="shared" si="443"/>
        <v>1</v>
      </c>
      <c r="G1490" s="90" t="s">
        <v>161</v>
      </c>
      <c r="H1490" s="90" t="s">
        <v>22</v>
      </c>
      <c r="I1490" s="91">
        <f t="shared" ca="1" si="394"/>
        <v>15.931571843628717</v>
      </c>
      <c r="J1490" s="91"/>
      <c r="K1490" s="90" t="s">
        <v>23</v>
      </c>
      <c r="L1490" s="92">
        <v>1</v>
      </c>
      <c r="M1490" s="138">
        <f t="shared" si="395"/>
        <v>44197</v>
      </c>
      <c r="N1490" s="137"/>
      <c r="O1490" s="90"/>
      <c r="P1490" s="86" t="s">
        <v>113</v>
      </c>
      <c r="Q1490" s="86"/>
      <c r="R1490" s="93" t="str">
        <f t="shared" si="431"/>
        <v>2024 Validation</v>
      </c>
    </row>
    <row r="1491" spans="1:18" x14ac:dyDescent="0.6">
      <c r="A1491" s="82" t="str">
        <f t="shared" si="378"/>
        <v>2021Q1</v>
      </c>
      <c r="B1491" s="82">
        <f t="shared" si="379"/>
        <v>1</v>
      </c>
      <c r="C1491" s="82">
        <f t="shared" ref="C1491:D1491" si="444">C944</f>
        <v>2021</v>
      </c>
      <c r="D1491" s="82">
        <f t="shared" si="444"/>
        <v>2</v>
      </c>
      <c r="G1491" s="90" t="s">
        <v>161</v>
      </c>
      <c r="H1491" s="90" t="s">
        <v>22</v>
      </c>
      <c r="I1491" s="91">
        <f t="shared" ca="1" si="394"/>
        <v>16.098434588726757</v>
      </c>
      <c r="J1491" s="91"/>
      <c r="K1491" s="90" t="s">
        <v>23</v>
      </c>
      <c r="L1491" s="92">
        <v>1</v>
      </c>
      <c r="M1491" s="138">
        <f t="shared" si="395"/>
        <v>44228</v>
      </c>
      <c r="N1491" s="137"/>
      <c r="O1491" s="90"/>
      <c r="P1491" s="86" t="s">
        <v>113</v>
      </c>
      <c r="Q1491" s="86"/>
      <c r="R1491" s="93" t="str">
        <f t="shared" si="431"/>
        <v>2024 Validation</v>
      </c>
    </row>
    <row r="1492" spans="1:18" x14ac:dyDescent="0.6">
      <c r="A1492" s="82" t="str">
        <f t="shared" si="378"/>
        <v>2021Q1</v>
      </c>
      <c r="B1492" s="82">
        <f t="shared" si="379"/>
        <v>1</v>
      </c>
      <c r="C1492" s="82">
        <f t="shared" ref="C1492:D1492" si="445">C945</f>
        <v>2021</v>
      </c>
      <c r="D1492" s="82">
        <f t="shared" si="445"/>
        <v>3</v>
      </c>
      <c r="G1492" s="90" t="s">
        <v>161</v>
      </c>
      <c r="H1492" s="90" t="s">
        <v>22</v>
      </c>
      <c r="I1492" s="91">
        <f t="shared" ca="1" si="394"/>
        <v>15.770150275001267</v>
      </c>
      <c r="J1492" s="91"/>
      <c r="K1492" s="90" t="s">
        <v>23</v>
      </c>
      <c r="L1492" s="92">
        <v>1</v>
      </c>
      <c r="M1492" s="138">
        <f t="shared" si="395"/>
        <v>44256</v>
      </c>
      <c r="N1492" s="137"/>
      <c r="O1492" s="90"/>
      <c r="P1492" s="86" t="s">
        <v>113</v>
      </c>
      <c r="Q1492" s="86"/>
      <c r="R1492" s="93" t="str">
        <f t="shared" si="431"/>
        <v>2024 Validation</v>
      </c>
    </row>
    <row r="1493" spans="1:18" x14ac:dyDescent="0.6">
      <c r="A1493" s="82" t="str">
        <f t="shared" si="378"/>
        <v>2021Q2</v>
      </c>
      <c r="B1493" s="82">
        <f t="shared" si="379"/>
        <v>2</v>
      </c>
      <c r="C1493" s="82">
        <f t="shared" ref="C1493:D1493" si="446">C946</f>
        <v>2021</v>
      </c>
      <c r="D1493" s="82">
        <f t="shared" si="446"/>
        <v>4</v>
      </c>
      <c r="G1493" s="90" t="s">
        <v>161</v>
      </c>
      <c r="H1493" s="90" t="s">
        <v>22</v>
      </c>
      <c r="I1493" s="91">
        <f t="shared" ca="1" si="394"/>
        <v>9.5935468942460886</v>
      </c>
      <c r="J1493" s="91"/>
      <c r="K1493" s="90" t="s">
        <v>23</v>
      </c>
      <c r="L1493" s="92">
        <v>1</v>
      </c>
      <c r="M1493" s="138">
        <f t="shared" si="395"/>
        <v>44287</v>
      </c>
      <c r="N1493" s="137"/>
      <c r="O1493" s="90"/>
      <c r="P1493" s="86" t="s">
        <v>113</v>
      </c>
      <c r="Q1493" s="86"/>
      <c r="R1493" s="93" t="str">
        <f t="shared" si="431"/>
        <v>2024 Validation</v>
      </c>
    </row>
    <row r="1494" spans="1:18" x14ac:dyDescent="0.6">
      <c r="A1494" s="82" t="str">
        <f t="shared" si="378"/>
        <v>2021Q2</v>
      </c>
      <c r="B1494" s="82">
        <f t="shared" si="379"/>
        <v>2</v>
      </c>
      <c r="C1494" s="82">
        <f t="shared" ref="C1494:D1494" si="447">C947</f>
        <v>2021</v>
      </c>
      <c r="D1494" s="82">
        <f t="shared" si="447"/>
        <v>5</v>
      </c>
      <c r="G1494" s="90" t="s">
        <v>161</v>
      </c>
      <c r="H1494" s="90" t="s">
        <v>22</v>
      </c>
      <c r="I1494" s="91">
        <f t="shared" ca="1" si="394"/>
        <v>9.2543802275794214</v>
      </c>
      <c r="J1494" s="91"/>
      <c r="K1494" s="90" t="s">
        <v>23</v>
      </c>
      <c r="L1494" s="92">
        <v>1</v>
      </c>
      <c r="M1494" s="138">
        <f t="shared" si="395"/>
        <v>44317</v>
      </c>
      <c r="N1494" s="137"/>
      <c r="O1494" s="90"/>
      <c r="P1494" s="86" t="s">
        <v>113</v>
      </c>
      <c r="Q1494" s="86"/>
      <c r="R1494" s="93" t="str">
        <f t="shared" si="431"/>
        <v>2024 Validation</v>
      </c>
    </row>
    <row r="1495" spans="1:18" x14ac:dyDescent="0.6">
      <c r="A1495" s="82" t="str">
        <f t="shared" ref="A1495:A1558" si="448">C1495&amp;"Q"&amp;B1495</f>
        <v>2021Q2</v>
      </c>
      <c r="B1495" s="82">
        <f t="shared" ref="B1495:B1558" si="449">IF(D1495&lt;=3,1,IF(D1495&lt;=6,2,IF(D1495&lt;=9,3,4)))</f>
        <v>2</v>
      </c>
      <c r="C1495" s="82">
        <f t="shared" ref="C1495:D1495" si="450">C948</f>
        <v>2021</v>
      </c>
      <c r="D1495" s="82">
        <f t="shared" si="450"/>
        <v>6</v>
      </c>
      <c r="G1495" s="90" t="s">
        <v>161</v>
      </c>
      <c r="H1495" s="90" t="s">
        <v>22</v>
      </c>
      <c r="I1495" s="91">
        <f t="shared" ca="1" si="394"/>
        <v>9.2543802275794214</v>
      </c>
      <c r="J1495" s="91"/>
      <c r="K1495" s="90" t="s">
        <v>23</v>
      </c>
      <c r="L1495" s="92">
        <v>1</v>
      </c>
      <c r="M1495" s="138">
        <f t="shared" si="395"/>
        <v>44348</v>
      </c>
      <c r="N1495" s="137"/>
      <c r="O1495" s="90"/>
      <c r="P1495" s="86" t="s">
        <v>113</v>
      </c>
      <c r="Q1495" s="86"/>
      <c r="R1495" s="93" t="str">
        <f t="shared" si="431"/>
        <v>2024 Validation</v>
      </c>
    </row>
    <row r="1496" spans="1:18" x14ac:dyDescent="0.6">
      <c r="A1496" s="82" t="str">
        <f t="shared" si="448"/>
        <v>2021Q3</v>
      </c>
      <c r="B1496" s="82">
        <f t="shared" si="449"/>
        <v>3</v>
      </c>
      <c r="C1496" s="82">
        <f t="shared" ref="C1496:D1496" si="451">C949</f>
        <v>2021</v>
      </c>
      <c r="D1496" s="82">
        <f t="shared" si="451"/>
        <v>7</v>
      </c>
      <c r="G1496" s="90" t="s">
        <v>161</v>
      </c>
      <c r="H1496" s="90" t="s">
        <v>22</v>
      </c>
      <c r="I1496" s="91">
        <f t="shared" ca="1" si="394"/>
        <v>8.9755071597382052</v>
      </c>
      <c r="J1496" s="91"/>
      <c r="K1496" s="90" t="s">
        <v>23</v>
      </c>
      <c r="L1496" s="92">
        <v>1</v>
      </c>
      <c r="M1496" s="138">
        <f t="shared" si="395"/>
        <v>44378</v>
      </c>
      <c r="N1496" s="137"/>
      <c r="O1496" s="90"/>
      <c r="P1496" s="86" t="s">
        <v>113</v>
      </c>
      <c r="Q1496" s="86"/>
      <c r="R1496" s="93" t="str">
        <f t="shared" si="431"/>
        <v>2024 Validation</v>
      </c>
    </row>
    <row r="1497" spans="1:18" x14ac:dyDescent="0.6">
      <c r="A1497" s="82" t="str">
        <f t="shared" si="448"/>
        <v>2021Q3</v>
      </c>
      <c r="B1497" s="82">
        <f t="shared" si="449"/>
        <v>3</v>
      </c>
      <c r="C1497" s="82">
        <f t="shared" ref="C1497:D1497" si="452">C950</f>
        <v>2021</v>
      </c>
      <c r="D1497" s="82">
        <f t="shared" si="452"/>
        <v>8</v>
      </c>
      <c r="G1497" s="90" t="s">
        <v>161</v>
      </c>
      <c r="H1497" s="90" t="s">
        <v>22</v>
      </c>
      <c r="I1497" s="91">
        <f t="shared" ca="1" si="394"/>
        <v>8.9755071597382052</v>
      </c>
      <c r="J1497" s="91"/>
      <c r="K1497" s="90" t="s">
        <v>23</v>
      </c>
      <c r="L1497" s="92">
        <v>1</v>
      </c>
      <c r="M1497" s="138">
        <f t="shared" si="395"/>
        <v>44409</v>
      </c>
      <c r="N1497" s="137"/>
      <c r="O1497" s="90"/>
      <c r="P1497" s="86" t="s">
        <v>113</v>
      </c>
      <c r="Q1497" s="86"/>
      <c r="R1497" s="93" t="str">
        <f t="shared" si="431"/>
        <v>2024 Validation</v>
      </c>
    </row>
    <row r="1498" spans="1:18" x14ac:dyDescent="0.6">
      <c r="A1498" s="82" t="str">
        <f t="shared" si="448"/>
        <v>2021Q3</v>
      </c>
      <c r="B1498" s="82">
        <f t="shared" si="449"/>
        <v>3</v>
      </c>
      <c r="C1498" s="82">
        <f t="shared" ref="C1498:D1498" si="453">C951</f>
        <v>2021</v>
      </c>
      <c r="D1498" s="82">
        <f t="shared" si="453"/>
        <v>9</v>
      </c>
      <c r="G1498" s="90" t="s">
        <v>161</v>
      </c>
      <c r="H1498" s="90" t="s">
        <v>22</v>
      </c>
      <c r="I1498" s="91">
        <f t="shared" ca="1" si="394"/>
        <v>8.9755071597382052</v>
      </c>
      <c r="J1498" s="91"/>
      <c r="K1498" s="90" t="s">
        <v>23</v>
      </c>
      <c r="L1498" s="92">
        <v>1</v>
      </c>
      <c r="M1498" s="138">
        <f t="shared" si="395"/>
        <v>44440</v>
      </c>
      <c r="N1498" s="137"/>
      <c r="O1498" s="90"/>
      <c r="P1498" s="86" t="s">
        <v>113</v>
      </c>
      <c r="Q1498" s="86"/>
      <c r="R1498" s="93" t="str">
        <f t="shared" si="431"/>
        <v>2024 Validation</v>
      </c>
    </row>
    <row r="1499" spans="1:18" x14ac:dyDescent="0.6">
      <c r="A1499" s="82" t="str">
        <f t="shared" si="448"/>
        <v>2021Q4</v>
      </c>
      <c r="B1499" s="82">
        <f t="shared" si="449"/>
        <v>4</v>
      </c>
      <c r="C1499" s="82">
        <f t="shared" ref="C1499:D1499" si="454">C952</f>
        <v>2021</v>
      </c>
      <c r="D1499" s="82">
        <f t="shared" si="454"/>
        <v>10</v>
      </c>
      <c r="G1499" s="90" t="s">
        <v>161</v>
      </c>
      <c r="H1499" s="90" t="s">
        <v>22</v>
      </c>
      <c r="I1499" s="91">
        <f t="shared" ca="1" si="394"/>
        <v>10.371404202300159</v>
      </c>
      <c r="J1499" s="91"/>
      <c r="K1499" s="90" t="s">
        <v>23</v>
      </c>
      <c r="L1499" s="92">
        <v>1</v>
      </c>
      <c r="M1499" s="138">
        <f t="shared" si="395"/>
        <v>44470</v>
      </c>
      <c r="N1499" s="137"/>
      <c r="O1499" s="90"/>
      <c r="P1499" s="86" t="s">
        <v>113</v>
      </c>
      <c r="Q1499" s="86"/>
      <c r="R1499" s="93" t="str">
        <f t="shared" si="431"/>
        <v>2024 Validation</v>
      </c>
    </row>
    <row r="1500" spans="1:18" x14ac:dyDescent="0.6">
      <c r="A1500" s="82" t="str">
        <f t="shared" si="448"/>
        <v>2021Q4</v>
      </c>
      <c r="B1500" s="82">
        <f t="shared" si="449"/>
        <v>4</v>
      </c>
      <c r="C1500" s="82">
        <f t="shared" ref="C1500:D1500" si="455">C953</f>
        <v>2021</v>
      </c>
      <c r="D1500" s="82">
        <f t="shared" si="455"/>
        <v>11</v>
      </c>
      <c r="G1500" s="90" t="s">
        <v>161</v>
      </c>
      <c r="H1500" s="90" t="s">
        <v>22</v>
      </c>
      <c r="I1500" s="91">
        <f t="shared" ca="1" si="394"/>
        <v>10.371404202300159</v>
      </c>
      <c r="J1500" s="91"/>
      <c r="K1500" s="90" t="s">
        <v>23</v>
      </c>
      <c r="L1500" s="92">
        <v>1</v>
      </c>
      <c r="M1500" s="138">
        <f t="shared" si="395"/>
        <v>44501</v>
      </c>
      <c r="N1500" s="137"/>
      <c r="O1500" s="90"/>
      <c r="P1500" s="86" t="s">
        <v>113</v>
      </c>
      <c r="Q1500" s="86"/>
      <c r="R1500" s="93" t="str">
        <f t="shared" si="431"/>
        <v>2024 Validation</v>
      </c>
    </row>
    <row r="1501" spans="1:18" x14ac:dyDescent="0.6">
      <c r="A1501" s="82" t="str">
        <f t="shared" si="448"/>
        <v>2021Q4</v>
      </c>
      <c r="B1501" s="82">
        <f t="shared" si="449"/>
        <v>4</v>
      </c>
      <c r="C1501" s="82">
        <f t="shared" ref="C1501:D1501" si="456">C954</f>
        <v>2021</v>
      </c>
      <c r="D1501" s="82">
        <f t="shared" si="456"/>
        <v>12</v>
      </c>
      <c r="G1501" s="90" t="s">
        <v>161</v>
      </c>
      <c r="H1501" s="90" t="s">
        <v>22</v>
      </c>
      <c r="I1501" s="91">
        <f t="shared" ca="1" si="394"/>
        <v>10.705129692496238</v>
      </c>
      <c r="J1501" s="91"/>
      <c r="K1501" s="90" t="s">
        <v>23</v>
      </c>
      <c r="L1501" s="92">
        <v>1</v>
      </c>
      <c r="M1501" s="138">
        <f t="shared" si="395"/>
        <v>44531</v>
      </c>
      <c r="N1501" s="137"/>
      <c r="O1501" s="90"/>
      <c r="P1501" s="86" t="s">
        <v>113</v>
      </c>
      <c r="Q1501" s="86"/>
      <c r="R1501" s="93" t="str">
        <f t="shared" si="431"/>
        <v>2024 Validation</v>
      </c>
    </row>
    <row r="1502" spans="1:18" x14ac:dyDescent="0.6">
      <c r="A1502" s="82" t="str">
        <f t="shared" si="448"/>
        <v>2022Q1</v>
      </c>
      <c r="B1502" s="82">
        <f t="shared" si="449"/>
        <v>1</v>
      </c>
      <c r="C1502" s="82">
        <f t="shared" ref="C1502:D1502" si="457">C955</f>
        <v>2022</v>
      </c>
      <c r="D1502" s="82">
        <f t="shared" si="457"/>
        <v>1</v>
      </c>
      <c r="G1502" s="90" t="s">
        <v>161</v>
      </c>
      <c r="H1502" s="90" t="s">
        <v>22</v>
      </c>
      <c r="I1502" s="91">
        <f t="shared" ca="1" si="394"/>
        <v>16.123826745589501</v>
      </c>
      <c r="J1502" s="91"/>
      <c r="K1502" s="90" t="s">
        <v>23</v>
      </c>
      <c r="L1502" s="92">
        <v>1</v>
      </c>
      <c r="M1502" s="138">
        <f t="shared" si="395"/>
        <v>44562</v>
      </c>
      <c r="N1502" s="137"/>
      <c r="O1502" s="90"/>
      <c r="P1502" s="86" t="s">
        <v>113</v>
      </c>
      <c r="Q1502" s="86"/>
      <c r="R1502" s="93" t="str">
        <f t="shared" si="431"/>
        <v>2024 Validation</v>
      </c>
    </row>
    <row r="1503" spans="1:18" x14ac:dyDescent="0.6">
      <c r="A1503" s="82" t="str">
        <f t="shared" si="448"/>
        <v>2022Q1</v>
      </c>
      <c r="B1503" s="82">
        <f t="shared" si="449"/>
        <v>1</v>
      </c>
      <c r="C1503" s="82">
        <f t="shared" ref="C1503:D1503" si="458">C956</f>
        <v>2022</v>
      </c>
      <c r="D1503" s="82">
        <f t="shared" si="458"/>
        <v>2</v>
      </c>
      <c r="G1503" s="90" t="s">
        <v>161</v>
      </c>
      <c r="H1503" s="90" t="s">
        <v>22</v>
      </c>
      <c r="I1503" s="91">
        <f t="shared" ca="1" si="394"/>
        <v>16.317895373040482</v>
      </c>
      <c r="J1503" s="91"/>
      <c r="K1503" s="90" t="s">
        <v>23</v>
      </c>
      <c r="L1503" s="92">
        <v>1</v>
      </c>
      <c r="M1503" s="138">
        <f t="shared" si="395"/>
        <v>44593</v>
      </c>
      <c r="N1503" s="137"/>
      <c r="O1503" s="90"/>
      <c r="P1503" s="86" t="s">
        <v>113</v>
      </c>
      <c r="Q1503" s="86"/>
      <c r="R1503" s="93" t="str">
        <f t="shared" si="431"/>
        <v>2024 Validation</v>
      </c>
    </row>
    <row r="1504" spans="1:18" x14ac:dyDescent="0.6">
      <c r="A1504" s="82" t="str">
        <f t="shared" si="448"/>
        <v>2022Q1</v>
      </c>
      <c r="B1504" s="82">
        <f t="shared" si="449"/>
        <v>1</v>
      </c>
      <c r="C1504" s="82">
        <f t="shared" ref="C1504:D1504" si="459">C957</f>
        <v>2022</v>
      </c>
      <c r="D1504" s="82">
        <f t="shared" si="459"/>
        <v>3</v>
      </c>
      <c r="G1504" s="90" t="s">
        <v>161</v>
      </c>
      <c r="H1504" s="90" t="s">
        <v>22</v>
      </c>
      <c r="I1504" s="91">
        <f t="shared" ca="1" si="394"/>
        <v>15.935199294609109</v>
      </c>
      <c r="J1504" s="91"/>
      <c r="K1504" s="90" t="s">
        <v>23</v>
      </c>
      <c r="L1504" s="92">
        <v>1</v>
      </c>
      <c r="M1504" s="138">
        <f t="shared" si="395"/>
        <v>44621</v>
      </c>
      <c r="N1504" s="137"/>
      <c r="O1504" s="90"/>
      <c r="P1504" s="86" t="s">
        <v>113</v>
      </c>
      <c r="Q1504" s="86"/>
      <c r="R1504" s="93" t="str">
        <f t="shared" si="431"/>
        <v>2024 Validation</v>
      </c>
    </row>
    <row r="1505" spans="1:18" x14ac:dyDescent="0.6">
      <c r="A1505" s="82" t="str">
        <f t="shared" si="448"/>
        <v>2022Q2</v>
      </c>
      <c r="B1505" s="82">
        <f t="shared" si="449"/>
        <v>2</v>
      </c>
      <c r="C1505" s="82">
        <f t="shared" ref="C1505:D1505" si="460">C958</f>
        <v>2022</v>
      </c>
      <c r="D1505" s="82">
        <f t="shared" si="460"/>
        <v>4</v>
      </c>
      <c r="G1505" s="90" t="s">
        <v>161</v>
      </c>
      <c r="H1505" s="90" t="s">
        <v>22</v>
      </c>
      <c r="I1505" s="91">
        <f t="shared" ca="1" si="394"/>
        <v>9.6552135609127543</v>
      </c>
      <c r="J1505" s="91"/>
      <c r="K1505" s="90" t="s">
        <v>23</v>
      </c>
      <c r="L1505" s="92">
        <v>1</v>
      </c>
      <c r="M1505" s="138">
        <f t="shared" si="395"/>
        <v>44652</v>
      </c>
      <c r="N1505" s="137"/>
      <c r="O1505" s="90"/>
      <c r="P1505" s="86" t="s">
        <v>113</v>
      </c>
      <c r="Q1505" s="86"/>
      <c r="R1505" s="93" t="str">
        <f t="shared" si="431"/>
        <v>2024 Validation</v>
      </c>
    </row>
    <row r="1506" spans="1:18" x14ac:dyDescent="0.6">
      <c r="A1506" s="82" t="str">
        <f t="shared" si="448"/>
        <v>2022Q2</v>
      </c>
      <c r="B1506" s="82">
        <f t="shared" si="449"/>
        <v>2</v>
      </c>
      <c r="C1506" s="82">
        <f t="shared" ref="C1506:D1506" si="461">C959</f>
        <v>2022</v>
      </c>
      <c r="D1506" s="82">
        <f t="shared" si="461"/>
        <v>5</v>
      </c>
      <c r="G1506" s="90" t="s">
        <v>161</v>
      </c>
      <c r="H1506" s="90" t="s">
        <v>22</v>
      </c>
      <c r="I1506" s="91">
        <f t="shared" ca="1" si="394"/>
        <v>9.2580076785598138</v>
      </c>
      <c r="J1506" s="91"/>
      <c r="K1506" s="90" t="s">
        <v>23</v>
      </c>
      <c r="L1506" s="92">
        <v>1</v>
      </c>
      <c r="M1506" s="138">
        <f t="shared" si="395"/>
        <v>44682</v>
      </c>
      <c r="N1506" s="137"/>
      <c r="O1506" s="90"/>
      <c r="P1506" s="86" t="s">
        <v>113</v>
      </c>
      <c r="Q1506" s="86"/>
      <c r="R1506" s="93" t="str">
        <f t="shared" si="431"/>
        <v>2024 Validation</v>
      </c>
    </row>
    <row r="1507" spans="1:18" x14ac:dyDescent="0.6">
      <c r="A1507" s="82" t="str">
        <f t="shared" si="448"/>
        <v>2022Q2</v>
      </c>
      <c r="B1507" s="82">
        <f t="shared" si="449"/>
        <v>2</v>
      </c>
      <c r="C1507" s="82">
        <f t="shared" ref="C1507:D1507" si="462">C960</f>
        <v>2022</v>
      </c>
      <c r="D1507" s="82">
        <f t="shared" si="462"/>
        <v>6</v>
      </c>
      <c r="G1507" s="90" t="s">
        <v>161</v>
      </c>
      <c r="H1507" s="90" t="s">
        <v>22</v>
      </c>
      <c r="I1507" s="91">
        <f t="shared" ref="I1507:I1570" ca="1" si="463">AVERAGE(I1164, INDEX($I$215:$I$282, MATCH(A1507, $C$215:$C$282, 0)))</f>
        <v>9.2580076785598138</v>
      </c>
      <c r="J1507" s="91"/>
      <c r="K1507" s="90" t="s">
        <v>23</v>
      </c>
      <c r="L1507" s="92">
        <v>1</v>
      </c>
      <c r="M1507" s="138">
        <f t="shared" ref="M1507:M1570" si="464">DATE(C1507,D1507,1)</f>
        <v>44713</v>
      </c>
      <c r="N1507" s="137"/>
      <c r="O1507" s="90"/>
      <c r="P1507" s="86" t="s">
        <v>113</v>
      </c>
      <c r="Q1507" s="86"/>
      <c r="R1507" s="93" t="str">
        <f t="shared" si="431"/>
        <v>2024 Validation</v>
      </c>
    </row>
    <row r="1508" spans="1:18" x14ac:dyDescent="0.6">
      <c r="A1508" s="82" t="str">
        <f t="shared" si="448"/>
        <v>2022Q3</v>
      </c>
      <c r="B1508" s="82">
        <f t="shared" si="449"/>
        <v>3</v>
      </c>
      <c r="C1508" s="82">
        <f t="shared" ref="C1508:D1508" si="465">C961</f>
        <v>2022</v>
      </c>
      <c r="D1508" s="82">
        <f t="shared" si="465"/>
        <v>7</v>
      </c>
      <c r="G1508" s="90" t="s">
        <v>161</v>
      </c>
      <c r="H1508" s="90" t="s">
        <v>22</v>
      </c>
      <c r="I1508" s="91">
        <f t="shared" ca="1" si="463"/>
        <v>8.9791346107185959</v>
      </c>
      <c r="J1508" s="91"/>
      <c r="K1508" s="90" t="s">
        <v>23</v>
      </c>
      <c r="L1508" s="92">
        <v>1</v>
      </c>
      <c r="M1508" s="138">
        <f t="shared" si="464"/>
        <v>44743</v>
      </c>
      <c r="N1508" s="137"/>
      <c r="O1508" s="90"/>
      <c r="P1508" s="86" t="s">
        <v>113</v>
      </c>
      <c r="Q1508" s="86"/>
      <c r="R1508" s="93" t="str">
        <f t="shared" si="431"/>
        <v>2024 Validation</v>
      </c>
    </row>
    <row r="1509" spans="1:18" x14ac:dyDescent="0.6">
      <c r="A1509" s="82" t="str">
        <f t="shared" si="448"/>
        <v>2022Q3</v>
      </c>
      <c r="B1509" s="82">
        <f t="shared" si="449"/>
        <v>3</v>
      </c>
      <c r="C1509" s="82">
        <f t="shared" ref="C1509:D1509" si="466">C962</f>
        <v>2022</v>
      </c>
      <c r="D1509" s="82">
        <f t="shared" si="466"/>
        <v>8</v>
      </c>
      <c r="G1509" s="90" t="s">
        <v>161</v>
      </c>
      <c r="H1509" s="90" t="s">
        <v>22</v>
      </c>
      <c r="I1509" s="91">
        <f t="shared" ca="1" si="463"/>
        <v>8.9791346107185959</v>
      </c>
      <c r="J1509" s="91"/>
      <c r="K1509" s="90" t="s">
        <v>23</v>
      </c>
      <c r="L1509" s="92">
        <v>1</v>
      </c>
      <c r="M1509" s="138">
        <f t="shared" si="464"/>
        <v>44774</v>
      </c>
      <c r="N1509" s="137"/>
      <c r="O1509" s="90"/>
      <c r="P1509" s="86" t="s">
        <v>113</v>
      </c>
      <c r="Q1509" s="86"/>
      <c r="R1509" s="93" t="str">
        <f t="shared" si="431"/>
        <v>2024 Validation</v>
      </c>
    </row>
    <row r="1510" spans="1:18" x14ac:dyDescent="0.6">
      <c r="A1510" s="82" t="str">
        <f t="shared" si="448"/>
        <v>2022Q3</v>
      </c>
      <c r="B1510" s="82">
        <f t="shared" si="449"/>
        <v>3</v>
      </c>
      <c r="C1510" s="82">
        <f t="shared" ref="C1510:D1510" si="467">C963</f>
        <v>2022</v>
      </c>
      <c r="D1510" s="82">
        <f t="shared" si="467"/>
        <v>9</v>
      </c>
      <c r="G1510" s="90" t="s">
        <v>161</v>
      </c>
      <c r="H1510" s="90" t="s">
        <v>22</v>
      </c>
      <c r="I1510" s="91">
        <f t="shared" ca="1" si="463"/>
        <v>8.9791346107185959</v>
      </c>
      <c r="J1510" s="91"/>
      <c r="K1510" s="90" t="s">
        <v>23</v>
      </c>
      <c r="L1510" s="92">
        <v>1</v>
      </c>
      <c r="M1510" s="138">
        <f t="shared" si="464"/>
        <v>44805</v>
      </c>
      <c r="N1510" s="137"/>
      <c r="O1510" s="90"/>
      <c r="P1510" s="86" t="s">
        <v>113</v>
      </c>
      <c r="Q1510" s="86"/>
      <c r="R1510" s="93" t="str">
        <f t="shared" si="431"/>
        <v>2024 Validation</v>
      </c>
    </row>
    <row r="1511" spans="1:18" x14ac:dyDescent="0.6">
      <c r="A1511" s="82" t="str">
        <f t="shared" si="448"/>
        <v>2022Q4</v>
      </c>
      <c r="B1511" s="82">
        <f t="shared" si="449"/>
        <v>4</v>
      </c>
      <c r="C1511" s="82">
        <f t="shared" ref="C1511:D1511" si="468">C964</f>
        <v>2022</v>
      </c>
      <c r="D1511" s="82">
        <f t="shared" si="468"/>
        <v>10</v>
      </c>
      <c r="G1511" s="90" t="s">
        <v>161</v>
      </c>
      <c r="H1511" s="90" t="s">
        <v>22</v>
      </c>
      <c r="I1511" s="91">
        <f t="shared" ca="1" si="463"/>
        <v>10.445766947398198</v>
      </c>
      <c r="J1511" s="91"/>
      <c r="K1511" s="90" t="s">
        <v>23</v>
      </c>
      <c r="L1511" s="92">
        <v>1</v>
      </c>
      <c r="M1511" s="138">
        <f t="shared" si="464"/>
        <v>44835</v>
      </c>
      <c r="N1511" s="137"/>
      <c r="O1511" s="90"/>
      <c r="P1511" s="86" t="s">
        <v>113</v>
      </c>
      <c r="Q1511" s="86"/>
      <c r="R1511" s="93" t="str">
        <f t="shared" si="431"/>
        <v>2024 Validation</v>
      </c>
    </row>
    <row r="1512" spans="1:18" x14ac:dyDescent="0.6">
      <c r="A1512" s="82" t="str">
        <f t="shared" si="448"/>
        <v>2022Q4</v>
      </c>
      <c r="B1512" s="82">
        <f t="shared" si="449"/>
        <v>4</v>
      </c>
      <c r="C1512" s="82">
        <f t="shared" ref="C1512:D1512" si="469">C965</f>
        <v>2022</v>
      </c>
      <c r="D1512" s="82">
        <f t="shared" si="469"/>
        <v>11</v>
      </c>
      <c r="G1512" s="90" t="s">
        <v>161</v>
      </c>
      <c r="H1512" s="90" t="s">
        <v>22</v>
      </c>
      <c r="I1512" s="91">
        <f t="shared" ca="1" si="463"/>
        <v>10.445766947398198</v>
      </c>
      <c r="J1512" s="91"/>
      <c r="K1512" s="90" t="s">
        <v>23</v>
      </c>
      <c r="L1512" s="92">
        <v>1</v>
      </c>
      <c r="M1512" s="138">
        <f t="shared" si="464"/>
        <v>44866</v>
      </c>
      <c r="N1512" s="137"/>
      <c r="O1512" s="90"/>
      <c r="P1512" s="86" t="s">
        <v>113</v>
      </c>
      <c r="Q1512" s="86"/>
      <c r="R1512" s="93" t="str">
        <f t="shared" si="431"/>
        <v>2024 Validation</v>
      </c>
    </row>
    <row r="1513" spans="1:18" x14ac:dyDescent="0.6">
      <c r="A1513" s="82" t="str">
        <f t="shared" si="448"/>
        <v>2022Q4</v>
      </c>
      <c r="B1513" s="82">
        <f t="shared" si="449"/>
        <v>4</v>
      </c>
      <c r="C1513" s="82">
        <f t="shared" ref="C1513:D1513" si="470">C966</f>
        <v>2022</v>
      </c>
      <c r="D1513" s="82">
        <f t="shared" si="470"/>
        <v>12</v>
      </c>
      <c r="G1513" s="90" t="s">
        <v>161</v>
      </c>
      <c r="H1513" s="90" t="s">
        <v>22</v>
      </c>
      <c r="I1513" s="91">
        <f t="shared" ca="1" si="463"/>
        <v>10.839345378770748</v>
      </c>
      <c r="J1513" s="91"/>
      <c r="K1513" s="90" t="s">
        <v>23</v>
      </c>
      <c r="L1513" s="92">
        <v>1</v>
      </c>
      <c r="M1513" s="138">
        <f t="shared" si="464"/>
        <v>44896</v>
      </c>
      <c r="N1513" s="137"/>
      <c r="O1513" s="90"/>
      <c r="P1513" s="86" t="s">
        <v>113</v>
      </c>
      <c r="Q1513" s="86"/>
      <c r="R1513" s="93" t="str">
        <f t="shared" si="431"/>
        <v>2024 Validation</v>
      </c>
    </row>
    <row r="1514" spans="1:18" x14ac:dyDescent="0.6">
      <c r="A1514" s="82" t="str">
        <f t="shared" si="448"/>
        <v>2023Q1</v>
      </c>
      <c r="B1514" s="82">
        <f t="shared" si="449"/>
        <v>1</v>
      </c>
      <c r="C1514" s="82">
        <f t="shared" ref="C1514:D1514" si="471">C967</f>
        <v>2023</v>
      </c>
      <c r="D1514" s="82">
        <f t="shared" si="471"/>
        <v>1</v>
      </c>
      <c r="G1514" s="90" t="s">
        <v>161</v>
      </c>
      <c r="H1514" s="90" t="s">
        <v>22</v>
      </c>
      <c r="I1514" s="91">
        <f t="shared" ca="1" si="463"/>
        <v>16.355983608334601</v>
      </c>
      <c r="J1514" s="91"/>
      <c r="K1514" s="90" t="s">
        <v>23</v>
      </c>
      <c r="L1514" s="92">
        <v>1</v>
      </c>
      <c r="M1514" s="138">
        <f t="shared" si="464"/>
        <v>44927</v>
      </c>
      <c r="N1514" s="137"/>
      <c r="O1514" s="90"/>
      <c r="P1514" s="86" t="s">
        <v>113</v>
      </c>
      <c r="Q1514" s="86"/>
      <c r="R1514" s="93" t="str">
        <f t="shared" si="431"/>
        <v>2024 Validation</v>
      </c>
    </row>
    <row r="1515" spans="1:18" x14ac:dyDescent="0.6">
      <c r="A1515" s="82" t="str">
        <f t="shared" si="448"/>
        <v>2023Q1</v>
      </c>
      <c r="B1515" s="82">
        <f t="shared" si="449"/>
        <v>1</v>
      </c>
      <c r="C1515" s="82">
        <f t="shared" ref="C1515:D1515" si="472">C968</f>
        <v>2023</v>
      </c>
      <c r="D1515" s="82">
        <f t="shared" si="472"/>
        <v>2</v>
      </c>
      <c r="G1515" s="90" t="s">
        <v>161</v>
      </c>
      <c r="H1515" s="90" t="s">
        <v>22</v>
      </c>
      <c r="I1515" s="91">
        <f t="shared" ca="1" si="463"/>
        <v>16.584513020099305</v>
      </c>
      <c r="J1515" s="91"/>
      <c r="K1515" s="90" t="s">
        <v>23</v>
      </c>
      <c r="L1515" s="92">
        <v>1</v>
      </c>
      <c r="M1515" s="138">
        <f t="shared" si="464"/>
        <v>44958</v>
      </c>
      <c r="N1515" s="137"/>
      <c r="O1515" s="90"/>
      <c r="P1515" s="86" t="s">
        <v>113</v>
      </c>
      <c r="Q1515" s="86"/>
      <c r="R1515" s="93" t="str">
        <f t="shared" si="431"/>
        <v>2024 Validation</v>
      </c>
    </row>
    <row r="1516" spans="1:18" x14ac:dyDescent="0.6">
      <c r="A1516" s="82" t="str">
        <f t="shared" si="448"/>
        <v>2023Q1</v>
      </c>
      <c r="B1516" s="82">
        <f t="shared" si="449"/>
        <v>1</v>
      </c>
      <c r="C1516" s="82">
        <f t="shared" ref="C1516:D1516" si="473">C969</f>
        <v>2023</v>
      </c>
      <c r="D1516" s="82">
        <f t="shared" si="473"/>
        <v>3</v>
      </c>
      <c r="G1516" s="90" t="s">
        <v>161</v>
      </c>
      <c r="H1516" s="90" t="s">
        <v>22</v>
      </c>
      <c r="I1516" s="91">
        <f t="shared" ca="1" si="463"/>
        <v>16.136522824020876</v>
      </c>
      <c r="J1516" s="91"/>
      <c r="K1516" s="90" t="s">
        <v>23</v>
      </c>
      <c r="L1516" s="92">
        <v>1</v>
      </c>
      <c r="M1516" s="138">
        <f t="shared" si="464"/>
        <v>44986</v>
      </c>
      <c r="N1516" s="137"/>
      <c r="O1516" s="90"/>
      <c r="P1516" s="86" t="s">
        <v>113</v>
      </c>
      <c r="Q1516" s="86"/>
      <c r="R1516" s="93" t="str">
        <f t="shared" si="431"/>
        <v>2024 Validation</v>
      </c>
    </row>
    <row r="1517" spans="1:18" x14ac:dyDescent="0.6">
      <c r="A1517" s="82" t="str">
        <f t="shared" si="448"/>
        <v>2023Q2</v>
      </c>
      <c r="B1517" s="82">
        <f t="shared" si="449"/>
        <v>2</v>
      </c>
      <c r="C1517" s="82">
        <f t="shared" ref="C1517:D1517" si="474">C970</f>
        <v>2023</v>
      </c>
      <c r="D1517" s="82">
        <f t="shared" si="474"/>
        <v>4</v>
      </c>
      <c r="G1517" s="90" t="s">
        <v>161</v>
      </c>
      <c r="H1517" s="90" t="s">
        <v>22</v>
      </c>
      <c r="I1517" s="91">
        <f t="shared" ca="1" si="463"/>
        <v>9.7295763060107934</v>
      </c>
      <c r="J1517" s="91"/>
      <c r="K1517" s="90" t="s">
        <v>23</v>
      </c>
      <c r="L1517" s="92">
        <v>1</v>
      </c>
      <c r="M1517" s="138">
        <f t="shared" si="464"/>
        <v>45017</v>
      </c>
      <c r="N1517" s="137"/>
      <c r="O1517" s="90"/>
      <c r="P1517" s="86" t="s">
        <v>113</v>
      </c>
      <c r="Q1517" s="86"/>
      <c r="R1517" s="93" t="str">
        <f t="shared" si="431"/>
        <v>2024 Validation</v>
      </c>
    </row>
    <row r="1518" spans="1:18" x14ac:dyDescent="0.6">
      <c r="A1518" s="82" t="str">
        <f t="shared" si="448"/>
        <v>2023Q2</v>
      </c>
      <c r="B1518" s="82">
        <f t="shared" si="449"/>
        <v>2</v>
      </c>
      <c r="C1518" s="82">
        <f t="shared" ref="C1518:D1518" si="475">C971</f>
        <v>2023</v>
      </c>
      <c r="D1518" s="82">
        <f t="shared" si="475"/>
        <v>5</v>
      </c>
      <c r="G1518" s="90" t="s">
        <v>161</v>
      </c>
      <c r="H1518" s="90" t="s">
        <v>22</v>
      </c>
      <c r="I1518" s="91">
        <f t="shared" ca="1" si="463"/>
        <v>9.2652625805205986</v>
      </c>
      <c r="J1518" s="91"/>
      <c r="K1518" s="90" t="s">
        <v>23</v>
      </c>
      <c r="L1518" s="92">
        <v>1</v>
      </c>
      <c r="M1518" s="138">
        <f t="shared" si="464"/>
        <v>45047</v>
      </c>
      <c r="N1518" s="137"/>
      <c r="O1518" s="90"/>
      <c r="P1518" s="86" t="s">
        <v>113</v>
      </c>
      <c r="Q1518" s="86"/>
      <c r="R1518" s="93" t="str">
        <f t="shared" si="431"/>
        <v>2024 Validation</v>
      </c>
    </row>
    <row r="1519" spans="1:18" x14ac:dyDescent="0.6">
      <c r="A1519" s="82" t="str">
        <f t="shared" si="448"/>
        <v>2023Q2</v>
      </c>
      <c r="B1519" s="82">
        <f t="shared" si="449"/>
        <v>2</v>
      </c>
      <c r="C1519" s="82">
        <f t="shared" ref="C1519:D1519" si="476">C972</f>
        <v>2023</v>
      </c>
      <c r="D1519" s="82">
        <f t="shared" si="476"/>
        <v>6</v>
      </c>
      <c r="G1519" s="90" t="s">
        <v>161</v>
      </c>
      <c r="H1519" s="90" t="s">
        <v>22</v>
      </c>
      <c r="I1519" s="91">
        <f t="shared" ca="1" si="463"/>
        <v>9.2652625805205986</v>
      </c>
      <c r="J1519" s="91"/>
      <c r="K1519" s="90" t="s">
        <v>23</v>
      </c>
      <c r="L1519" s="92">
        <v>1</v>
      </c>
      <c r="M1519" s="138">
        <f t="shared" si="464"/>
        <v>45078</v>
      </c>
      <c r="N1519" s="137"/>
      <c r="O1519" s="90"/>
      <c r="P1519" s="86" t="s">
        <v>113</v>
      </c>
      <c r="Q1519" s="86"/>
      <c r="R1519" s="93" t="str">
        <f t="shared" si="431"/>
        <v>2024 Validation</v>
      </c>
    </row>
    <row r="1520" spans="1:18" x14ac:dyDescent="0.6">
      <c r="A1520" s="82" t="str">
        <f t="shared" si="448"/>
        <v>2023Q3</v>
      </c>
      <c r="B1520" s="82">
        <f t="shared" si="449"/>
        <v>3</v>
      </c>
      <c r="C1520" s="82">
        <f t="shared" ref="C1520:D1520" si="477">C973</f>
        <v>2023</v>
      </c>
      <c r="D1520" s="82">
        <f t="shared" si="477"/>
        <v>7</v>
      </c>
      <c r="G1520" s="90" t="s">
        <v>161</v>
      </c>
      <c r="H1520" s="90" t="s">
        <v>22</v>
      </c>
      <c r="I1520" s="91">
        <f t="shared" ca="1" si="463"/>
        <v>8.9863895126793807</v>
      </c>
      <c r="J1520" s="91"/>
      <c r="K1520" s="90" t="s">
        <v>23</v>
      </c>
      <c r="L1520" s="92">
        <v>1</v>
      </c>
      <c r="M1520" s="138">
        <f t="shared" si="464"/>
        <v>45108</v>
      </c>
      <c r="N1520" s="137"/>
      <c r="O1520" s="90"/>
      <c r="P1520" s="86" t="s">
        <v>113</v>
      </c>
      <c r="Q1520" s="86"/>
      <c r="R1520" s="93" t="str">
        <f t="shared" si="431"/>
        <v>2024 Validation</v>
      </c>
    </row>
    <row r="1521" spans="1:18" x14ac:dyDescent="0.6">
      <c r="A1521" s="82" t="str">
        <f t="shared" si="448"/>
        <v>2023Q3</v>
      </c>
      <c r="B1521" s="82">
        <f t="shared" si="449"/>
        <v>3</v>
      </c>
      <c r="C1521" s="82">
        <f t="shared" ref="C1521:D1521" si="478">C974</f>
        <v>2023</v>
      </c>
      <c r="D1521" s="82">
        <f t="shared" si="478"/>
        <v>8</v>
      </c>
      <c r="G1521" s="90" t="s">
        <v>161</v>
      </c>
      <c r="H1521" s="90" t="s">
        <v>22</v>
      </c>
      <c r="I1521" s="91">
        <f t="shared" ca="1" si="463"/>
        <v>8.9863895126793807</v>
      </c>
      <c r="J1521" s="91"/>
      <c r="K1521" s="90" t="s">
        <v>23</v>
      </c>
      <c r="L1521" s="92">
        <v>1</v>
      </c>
      <c r="M1521" s="138">
        <f t="shared" si="464"/>
        <v>45139</v>
      </c>
      <c r="N1521" s="137"/>
      <c r="O1521" s="90"/>
      <c r="P1521" s="86" t="s">
        <v>113</v>
      </c>
      <c r="Q1521" s="86"/>
      <c r="R1521" s="93" t="str">
        <f t="shared" si="431"/>
        <v>2024 Validation</v>
      </c>
    </row>
    <row r="1522" spans="1:18" x14ac:dyDescent="0.6">
      <c r="A1522" s="82" t="str">
        <f t="shared" si="448"/>
        <v>2023Q3</v>
      </c>
      <c r="B1522" s="82">
        <f t="shared" si="449"/>
        <v>3</v>
      </c>
      <c r="C1522" s="82">
        <f t="shared" ref="C1522:D1522" si="479">C975</f>
        <v>2023</v>
      </c>
      <c r="D1522" s="82">
        <f t="shared" si="479"/>
        <v>9</v>
      </c>
      <c r="G1522" s="90" t="s">
        <v>161</v>
      </c>
      <c r="H1522" s="90" t="s">
        <v>22</v>
      </c>
      <c r="I1522" s="91">
        <f t="shared" ca="1" si="463"/>
        <v>8.9863895126793807</v>
      </c>
      <c r="J1522" s="91"/>
      <c r="K1522" s="90" t="s">
        <v>23</v>
      </c>
      <c r="L1522" s="92">
        <v>1</v>
      </c>
      <c r="M1522" s="138">
        <f t="shared" si="464"/>
        <v>45170</v>
      </c>
      <c r="N1522" s="137"/>
      <c r="O1522" s="90"/>
      <c r="P1522" s="86" t="s">
        <v>113</v>
      </c>
      <c r="Q1522" s="86"/>
      <c r="R1522" s="93" t="str">
        <f t="shared" si="431"/>
        <v>2024 Validation</v>
      </c>
    </row>
    <row r="1523" spans="1:18" x14ac:dyDescent="0.6">
      <c r="A1523" s="82" t="str">
        <f t="shared" si="448"/>
        <v>2023Q4</v>
      </c>
      <c r="B1523" s="82">
        <f t="shared" si="449"/>
        <v>4</v>
      </c>
      <c r="C1523" s="82">
        <f t="shared" ref="C1523:D1523" si="480">C976</f>
        <v>2023</v>
      </c>
      <c r="D1523" s="82">
        <f t="shared" si="480"/>
        <v>10</v>
      </c>
      <c r="G1523" s="90" t="s">
        <v>161</v>
      </c>
      <c r="H1523" s="90" t="s">
        <v>22</v>
      </c>
      <c r="I1523" s="91">
        <f t="shared" ca="1" si="463"/>
        <v>10.44939439837859</v>
      </c>
      <c r="J1523" s="91"/>
      <c r="K1523" s="90" t="s">
        <v>23</v>
      </c>
      <c r="L1523" s="92">
        <v>1</v>
      </c>
      <c r="M1523" s="138">
        <f t="shared" si="464"/>
        <v>45200</v>
      </c>
      <c r="N1523" s="137"/>
      <c r="O1523" s="90"/>
      <c r="P1523" s="86" t="s">
        <v>113</v>
      </c>
      <c r="Q1523" s="86"/>
      <c r="R1523" s="93" t="str">
        <f t="shared" si="431"/>
        <v>2024 Validation</v>
      </c>
    </row>
    <row r="1524" spans="1:18" x14ac:dyDescent="0.6">
      <c r="A1524" s="82" t="str">
        <f t="shared" si="448"/>
        <v>2023Q4</v>
      </c>
      <c r="B1524" s="82">
        <f t="shared" si="449"/>
        <v>4</v>
      </c>
      <c r="C1524" s="82">
        <f t="shared" ref="C1524:D1524" si="481">C977</f>
        <v>2023</v>
      </c>
      <c r="D1524" s="82">
        <f t="shared" si="481"/>
        <v>11</v>
      </c>
      <c r="G1524" s="90" t="s">
        <v>161</v>
      </c>
      <c r="H1524" s="90" t="s">
        <v>22</v>
      </c>
      <c r="I1524" s="91">
        <f t="shared" ca="1" si="463"/>
        <v>10.44939439837859</v>
      </c>
      <c r="J1524" s="91"/>
      <c r="K1524" s="90" t="s">
        <v>23</v>
      </c>
      <c r="L1524" s="92">
        <v>1</v>
      </c>
      <c r="M1524" s="138">
        <f t="shared" si="464"/>
        <v>45231</v>
      </c>
      <c r="N1524" s="137"/>
      <c r="O1524" s="90"/>
      <c r="P1524" s="86" t="s">
        <v>113</v>
      </c>
      <c r="Q1524" s="86"/>
      <c r="R1524" s="93" t="str">
        <f t="shared" si="431"/>
        <v>2024 Validation</v>
      </c>
    </row>
    <row r="1525" spans="1:18" x14ac:dyDescent="0.6">
      <c r="A1525" s="82" t="str">
        <f t="shared" si="448"/>
        <v>2023Q4</v>
      </c>
      <c r="B1525" s="82">
        <f t="shared" si="449"/>
        <v>4</v>
      </c>
      <c r="C1525" s="82">
        <f t="shared" ref="C1525:D1525" si="482">C978</f>
        <v>2023</v>
      </c>
      <c r="D1525" s="82">
        <f t="shared" si="482"/>
        <v>12</v>
      </c>
      <c r="G1525" s="90" t="s">
        <v>161</v>
      </c>
      <c r="H1525" s="90" t="s">
        <v>22</v>
      </c>
      <c r="I1525" s="91">
        <f t="shared" ca="1" si="463"/>
        <v>10.844786555241335</v>
      </c>
      <c r="J1525" s="91"/>
      <c r="K1525" s="90" t="s">
        <v>23</v>
      </c>
      <c r="L1525" s="92">
        <v>1</v>
      </c>
      <c r="M1525" s="138">
        <f t="shared" si="464"/>
        <v>45261</v>
      </c>
      <c r="N1525" s="137"/>
      <c r="O1525" s="90"/>
      <c r="P1525" s="86" t="s">
        <v>113</v>
      </c>
      <c r="Q1525" s="86"/>
      <c r="R1525" s="93" t="str">
        <f t="shared" si="431"/>
        <v>2024 Validation</v>
      </c>
    </row>
    <row r="1526" spans="1:18" x14ac:dyDescent="0.6">
      <c r="A1526" s="82" t="str">
        <f t="shared" si="448"/>
        <v>2024Q1</v>
      </c>
      <c r="B1526" s="82">
        <f t="shared" si="449"/>
        <v>1</v>
      </c>
      <c r="C1526" s="82">
        <f t="shared" ref="C1526:D1526" si="483">C979</f>
        <v>2024</v>
      </c>
      <c r="D1526" s="82">
        <f t="shared" si="483"/>
        <v>1</v>
      </c>
      <c r="G1526" s="90" t="s">
        <v>161</v>
      </c>
      <c r="H1526" s="90" t="s">
        <v>22</v>
      </c>
      <c r="I1526" s="91">
        <f t="shared" ca="1" si="463"/>
        <v>16.366865961275778</v>
      </c>
      <c r="J1526" s="91"/>
      <c r="K1526" s="90" t="s">
        <v>23</v>
      </c>
      <c r="L1526" s="92">
        <v>1</v>
      </c>
      <c r="M1526" s="138">
        <f t="shared" si="464"/>
        <v>45292</v>
      </c>
      <c r="N1526" s="137"/>
      <c r="O1526" s="90"/>
      <c r="P1526" s="86" t="s">
        <v>113</v>
      </c>
      <c r="Q1526" s="86"/>
      <c r="R1526" s="93" t="str">
        <f t="shared" si="431"/>
        <v>2024 Validation</v>
      </c>
    </row>
    <row r="1527" spans="1:18" x14ac:dyDescent="0.6">
      <c r="A1527" s="82" t="str">
        <f t="shared" si="448"/>
        <v>2024Q1</v>
      </c>
      <c r="B1527" s="82">
        <f t="shared" si="449"/>
        <v>1</v>
      </c>
      <c r="C1527" s="82">
        <f t="shared" ref="C1527:D1527" si="484">C980</f>
        <v>2024</v>
      </c>
      <c r="D1527" s="82">
        <f t="shared" si="484"/>
        <v>2</v>
      </c>
      <c r="G1527" s="90" t="s">
        <v>161</v>
      </c>
      <c r="H1527" s="90" t="s">
        <v>22</v>
      </c>
      <c r="I1527" s="91">
        <f t="shared" ca="1" si="463"/>
        <v>16.597209098530676</v>
      </c>
      <c r="J1527" s="91"/>
      <c r="K1527" s="90" t="s">
        <v>23</v>
      </c>
      <c r="L1527" s="92">
        <v>1</v>
      </c>
      <c r="M1527" s="138">
        <f t="shared" si="464"/>
        <v>45323</v>
      </c>
      <c r="N1527" s="137"/>
      <c r="O1527" s="90"/>
      <c r="P1527" s="86" t="s">
        <v>113</v>
      </c>
      <c r="Q1527" s="86"/>
      <c r="R1527" s="93" t="str">
        <f t="shared" si="431"/>
        <v>2024 Validation</v>
      </c>
    </row>
    <row r="1528" spans="1:18" x14ac:dyDescent="0.6">
      <c r="A1528" s="82" t="str">
        <f t="shared" si="448"/>
        <v>2024Q1</v>
      </c>
      <c r="B1528" s="82">
        <f t="shared" si="449"/>
        <v>1</v>
      </c>
      <c r="C1528" s="82">
        <f t="shared" ref="C1528:D1528" si="485">C981</f>
        <v>2024</v>
      </c>
      <c r="D1528" s="82">
        <f t="shared" si="485"/>
        <v>3</v>
      </c>
      <c r="G1528" s="90" t="s">
        <v>161</v>
      </c>
      <c r="H1528" s="90" t="s">
        <v>22</v>
      </c>
      <c r="I1528" s="91">
        <f t="shared" ca="1" si="463"/>
        <v>16.145591451471855</v>
      </c>
      <c r="J1528" s="91"/>
      <c r="K1528" s="90" t="s">
        <v>23</v>
      </c>
      <c r="L1528" s="92">
        <v>1</v>
      </c>
      <c r="M1528" s="138">
        <f t="shared" si="464"/>
        <v>45352</v>
      </c>
      <c r="N1528" s="137"/>
      <c r="O1528" s="90"/>
      <c r="P1528" s="86" t="s">
        <v>113</v>
      </c>
      <c r="Q1528" s="86"/>
      <c r="R1528" s="93" t="str">
        <f t="shared" si="431"/>
        <v>2024 Validation</v>
      </c>
    </row>
    <row r="1529" spans="1:18" x14ac:dyDescent="0.6">
      <c r="A1529" s="82" t="str">
        <f t="shared" si="448"/>
        <v>2024Q2</v>
      </c>
      <c r="B1529" s="82">
        <f t="shared" si="449"/>
        <v>2</v>
      </c>
      <c r="C1529" s="82">
        <f t="shared" ref="C1529:D1529" si="486">C982</f>
        <v>2024</v>
      </c>
      <c r="D1529" s="82">
        <f t="shared" si="486"/>
        <v>4</v>
      </c>
      <c r="G1529" s="90" t="s">
        <v>161</v>
      </c>
      <c r="H1529" s="90" t="s">
        <v>22</v>
      </c>
      <c r="I1529" s="91">
        <f t="shared" ca="1" si="463"/>
        <v>9.7332037569911858</v>
      </c>
      <c r="J1529" s="91"/>
      <c r="K1529" s="90" t="s">
        <v>23</v>
      </c>
      <c r="L1529" s="92">
        <v>1</v>
      </c>
      <c r="M1529" s="138">
        <f t="shared" si="464"/>
        <v>45383</v>
      </c>
      <c r="N1529" s="137"/>
      <c r="O1529" s="90"/>
      <c r="P1529" s="86" t="s">
        <v>113</v>
      </c>
      <c r="Q1529" s="86"/>
      <c r="R1529" s="93" t="str">
        <f t="shared" si="431"/>
        <v>2024 Validation</v>
      </c>
    </row>
    <row r="1530" spans="1:18" x14ac:dyDescent="0.6">
      <c r="A1530" s="82" t="str">
        <f t="shared" si="448"/>
        <v>2024Q2</v>
      </c>
      <c r="B1530" s="82">
        <f t="shared" si="449"/>
        <v>2</v>
      </c>
      <c r="C1530" s="82">
        <f t="shared" ref="C1530:D1530" si="487">C983</f>
        <v>2024</v>
      </c>
      <c r="D1530" s="82">
        <f t="shared" si="487"/>
        <v>5</v>
      </c>
      <c r="G1530" s="90" t="s">
        <v>161</v>
      </c>
      <c r="H1530" s="90" t="s">
        <v>22</v>
      </c>
      <c r="I1530" s="91">
        <f t="shared" ca="1" si="463"/>
        <v>9.2652625805205986</v>
      </c>
      <c r="J1530" s="91"/>
      <c r="K1530" s="90" t="s">
        <v>23</v>
      </c>
      <c r="L1530" s="92">
        <v>1</v>
      </c>
      <c r="M1530" s="138">
        <f t="shared" si="464"/>
        <v>45413</v>
      </c>
      <c r="N1530" s="137"/>
      <c r="O1530" s="90"/>
      <c r="P1530" s="86" t="s">
        <v>113</v>
      </c>
      <c r="Q1530" s="86"/>
      <c r="R1530" s="93" t="str">
        <f t="shared" si="431"/>
        <v>2024 Validation</v>
      </c>
    </row>
    <row r="1531" spans="1:18" x14ac:dyDescent="0.6">
      <c r="A1531" s="82" t="str">
        <f t="shared" si="448"/>
        <v>2024Q2</v>
      </c>
      <c r="B1531" s="82">
        <f t="shared" si="449"/>
        <v>2</v>
      </c>
      <c r="C1531" s="82">
        <f t="shared" ref="C1531:D1531" si="488">C984</f>
        <v>2024</v>
      </c>
      <c r="D1531" s="82">
        <f t="shared" si="488"/>
        <v>6</v>
      </c>
      <c r="G1531" s="90" t="s">
        <v>161</v>
      </c>
      <c r="H1531" s="90" t="s">
        <v>22</v>
      </c>
      <c r="I1531" s="91">
        <f t="shared" ca="1" si="463"/>
        <v>9.2652625805205986</v>
      </c>
      <c r="J1531" s="91"/>
      <c r="K1531" s="90" t="s">
        <v>23</v>
      </c>
      <c r="L1531" s="92">
        <v>1</v>
      </c>
      <c r="M1531" s="138">
        <f t="shared" si="464"/>
        <v>45444</v>
      </c>
      <c r="N1531" s="137"/>
      <c r="O1531" s="90"/>
      <c r="P1531" s="86" t="s">
        <v>113</v>
      </c>
      <c r="Q1531" s="86"/>
      <c r="R1531" s="93" t="str">
        <f t="shared" si="431"/>
        <v>2024 Validation</v>
      </c>
    </row>
    <row r="1532" spans="1:18" x14ac:dyDescent="0.6">
      <c r="A1532" s="82" t="str">
        <f t="shared" si="448"/>
        <v>2024Q3</v>
      </c>
      <c r="B1532" s="82">
        <f t="shared" si="449"/>
        <v>3</v>
      </c>
      <c r="C1532" s="82">
        <f t="shared" ref="C1532:D1532" si="489">C985</f>
        <v>2024</v>
      </c>
      <c r="D1532" s="82">
        <f t="shared" si="489"/>
        <v>7</v>
      </c>
      <c r="G1532" s="90" t="s">
        <v>161</v>
      </c>
      <c r="H1532" s="90" t="s">
        <v>22</v>
      </c>
      <c r="I1532" s="91">
        <f t="shared" ca="1" si="463"/>
        <v>8.9863895126793807</v>
      </c>
      <c r="J1532" s="91"/>
      <c r="K1532" s="90" t="s">
        <v>23</v>
      </c>
      <c r="L1532" s="92">
        <v>1</v>
      </c>
      <c r="M1532" s="138">
        <f t="shared" si="464"/>
        <v>45474</v>
      </c>
      <c r="N1532" s="137"/>
      <c r="O1532" s="90"/>
      <c r="P1532" s="86" t="s">
        <v>113</v>
      </c>
      <c r="Q1532" s="86"/>
      <c r="R1532" s="93" t="str">
        <f t="shared" si="431"/>
        <v>2024 Validation</v>
      </c>
    </row>
    <row r="1533" spans="1:18" x14ac:dyDescent="0.6">
      <c r="A1533" s="82" t="str">
        <f t="shared" si="448"/>
        <v>2024Q3</v>
      </c>
      <c r="B1533" s="82">
        <f t="shared" si="449"/>
        <v>3</v>
      </c>
      <c r="C1533" s="82">
        <f t="shared" ref="C1533:D1533" si="490">C986</f>
        <v>2024</v>
      </c>
      <c r="D1533" s="82">
        <f t="shared" si="490"/>
        <v>8</v>
      </c>
      <c r="G1533" s="90" t="s">
        <v>161</v>
      </c>
      <c r="H1533" s="90" t="s">
        <v>22</v>
      </c>
      <c r="I1533" s="91">
        <f t="shared" ca="1" si="463"/>
        <v>8.9863895126793807</v>
      </c>
      <c r="J1533" s="91"/>
      <c r="K1533" s="90" t="s">
        <v>23</v>
      </c>
      <c r="L1533" s="92">
        <v>1</v>
      </c>
      <c r="M1533" s="138">
        <f t="shared" si="464"/>
        <v>45505</v>
      </c>
      <c r="N1533" s="137"/>
      <c r="O1533" s="90"/>
      <c r="P1533" s="86" t="s">
        <v>113</v>
      </c>
      <c r="Q1533" s="86"/>
      <c r="R1533" s="93" t="str">
        <f t="shared" si="431"/>
        <v>2024 Validation</v>
      </c>
    </row>
    <row r="1534" spans="1:18" x14ac:dyDescent="0.6">
      <c r="A1534" s="82" t="str">
        <f t="shared" si="448"/>
        <v>2024Q3</v>
      </c>
      <c r="B1534" s="82">
        <f t="shared" si="449"/>
        <v>3</v>
      </c>
      <c r="C1534" s="82">
        <f t="shared" ref="C1534:D1534" si="491">C987</f>
        <v>2024</v>
      </c>
      <c r="D1534" s="82">
        <f t="shared" si="491"/>
        <v>9</v>
      </c>
      <c r="G1534" s="90" t="s">
        <v>161</v>
      </c>
      <c r="H1534" s="90" t="s">
        <v>22</v>
      </c>
      <c r="I1534" s="91">
        <f t="shared" ca="1" si="463"/>
        <v>8.9863895126793807</v>
      </c>
      <c r="J1534" s="91"/>
      <c r="K1534" s="90" t="s">
        <v>23</v>
      </c>
      <c r="L1534" s="92">
        <v>1</v>
      </c>
      <c r="M1534" s="138">
        <f t="shared" si="464"/>
        <v>45536</v>
      </c>
      <c r="N1534" s="137"/>
      <c r="O1534" s="90"/>
      <c r="P1534" s="86" t="s">
        <v>113</v>
      </c>
      <c r="Q1534" s="86"/>
      <c r="R1534" s="93" t="str">
        <f t="shared" si="431"/>
        <v>2024 Validation</v>
      </c>
    </row>
    <row r="1535" spans="1:18" x14ac:dyDescent="0.6">
      <c r="A1535" s="82" t="str">
        <f t="shared" si="448"/>
        <v>2024Q4</v>
      </c>
      <c r="B1535" s="82">
        <f t="shared" si="449"/>
        <v>4</v>
      </c>
      <c r="C1535" s="82">
        <f t="shared" ref="C1535:D1535" si="492">C988</f>
        <v>2024</v>
      </c>
      <c r="D1535" s="82">
        <f t="shared" si="492"/>
        <v>10</v>
      </c>
      <c r="G1535" s="90" t="s">
        <v>161</v>
      </c>
      <c r="H1535" s="90" t="s">
        <v>22</v>
      </c>
      <c r="I1535" s="91">
        <f t="shared" ca="1" si="463"/>
        <v>10.44939439837859</v>
      </c>
      <c r="J1535" s="91"/>
      <c r="K1535" s="90" t="s">
        <v>23</v>
      </c>
      <c r="L1535" s="92">
        <v>1</v>
      </c>
      <c r="M1535" s="138">
        <f t="shared" si="464"/>
        <v>45566</v>
      </c>
      <c r="N1535" s="137"/>
      <c r="O1535" s="90"/>
      <c r="P1535" s="86" t="s">
        <v>113</v>
      </c>
      <c r="Q1535" s="86"/>
      <c r="R1535" s="93" t="str">
        <f t="shared" si="431"/>
        <v>2024 Validation</v>
      </c>
    </row>
    <row r="1536" spans="1:18" x14ac:dyDescent="0.6">
      <c r="A1536" s="82" t="str">
        <f t="shared" si="448"/>
        <v>2024Q4</v>
      </c>
      <c r="B1536" s="82">
        <f t="shared" si="449"/>
        <v>4</v>
      </c>
      <c r="C1536" s="82">
        <f t="shared" ref="C1536:D1536" si="493">C989</f>
        <v>2024</v>
      </c>
      <c r="D1536" s="82">
        <f t="shared" si="493"/>
        <v>11</v>
      </c>
      <c r="G1536" s="90" t="s">
        <v>161</v>
      </c>
      <c r="H1536" s="90" t="s">
        <v>22</v>
      </c>
      <c r="I1536" s="91">
        <f t="shared" ca="1" si="463"/>
        <v>10.44939439837859</v>
      </c>
      <c r="J1536" s="91"/>
      <c r="K1536" s="90" t="s">
        <v>23</v>
      </c>
      <c r="L1536" s="92">
        <v>1</v>
      </c>
      <c r="M1536" s="138">
        <f t="shared" si="464"/>
        <v>45597</v>
      </c>
      <c r="N1536" s="137"/>
      <c r="O1536" s="90"/>
      <c r="P1536" s="86" t="s">
        <v>113</v>
      </c>
      <c r="Q1536" s="86"/>
      <c r="R1536" s="93" t="str">
        <f t="shared" si="431"/>
        <v>2024 Validation</v>
      </c>
    </row>
    <row r="1537" spans="1:18" x14ac:dyDescent="0.6">
      <c r="A1537" s="82" t="str">
        <f t="shared" si="448"/>
        <v>2024Q4</v>
      </c>
      <c r="B1537" s="82">
        <f t="shared" si="449"/>
        <v>4</v>
      </c>
      <c r="C1537" s="82">
        <f t="shared" ref="C1537:D1537" si="494">C990</f>
        <v>2024</v>
      </c>
      <c r="D1537" s="82">
        <f t="shared" si="494"/>
        <v>12</v>
      </c>
      <c r="G1537" s="90" t="s">
        <v>161</v>
      </c>
      <c r="H1537" s="90" t="s">
        <v>22</v>
      </c>
      <c r="I1537" s="91">
        <f t="shared" ca="1" si="463"/>
        <v>10.846600280731533</v>
      </c>
      <c r="J1537" s="91"/>
      <c r="K1537" s="90" t="s">
        <v>23</v>
      </c>
      <c r="L1537" s="92">
        <v>1</v>
      </c>
      <c r="M1537" s="138">
        <f t="shared" si="464"/>
        <v>45627</v>
      </c>
      <c r="N1537" s="137"/>
      <c r="O1537" s="90"/>
      <c r="P1537" s="86" t="s">
        <v>113</v>
      </c>
      <c r="Q1537" s="86"/>
      <c r="R1537" s="93" t="str">
        <f t="shared" si="431"/>
        <v>2024 Validation</v>
      </c>
    </row>
    <row r="1538" spans="1:18" x14ac:dyDescent="0.6">
      <c r="A1538" s="82" t="str">
        <f t="shared" si="448"/>
        <v>2025Q1</v>
      </c>
      <c r="B1538" s="82">
        <f t="shared" si="449"/>
        <v>1</v>
      </c>
      <c r="C1538" s="82">
        <f t="shared" ref="C1538:D1538" si="495">C991</f>
        <v>2025</v>
      </c>
      <c r="D1538" s="82">
        <f t="shared" si="495"/>
        <v>1</v>
      </c>
      <c r="G1538" s="90" t="s">
        <v>161</v>
      </c>
      <c r="H1538" s="90" t="s">
        <v>22</v>
      </c>
      <c r="I1538" s="91">
        <f t="shared" ca="1" si="463"/>
        <v>16.370493412256167</v>
      </c>
      <c r="J1538" s="91"/>
      <c r="K1538" s="90" t="s">
        <v>23</v>
      </c>
      <c r="L1538" s="92">
        <v>1</v>
      </c>
      <c r="M1538" s="138">
        <f t="shared" si="464"/>
        <v>45658</v>
      </c>
      <c r="N1538" s="137"/>
      <c r="O1538" s="90"/>
      <c r="P1538" s="86" t="s">
        <v>113</v>
      </c>
      <c r="Q1538" s="86"/>
      <c r="R1538" s="93" t="str">
        <f t="shared" si="431"/>
        <v>2024 Validation</v>
      </c>
    </row>
    <row r="1539" spans="1:18" x14ac:dyDescent="0.6">
      <c r="A1539" s="82" t="str">
        <f t="shared" si="448"/>
        <v>2025Q1</v>
      </c>
      <c r="B1539" s="82">
        <f t="shared" si="449"/>
        <v>1</v>
      </c>
      <c r="C1539" s="82">
        <f t="shared" ref="C1539:D1539" si="496">C992</f>
        <v>2025</v>
      </c>
      <c r="D1539" s="82">
        <f t="shared" si="496"/>
        <v>2</v>
      </c>
      <c r="G1539" s="90" t="s">
        <v>161</v>
      </c>
      <c r="H1539" s="90" t="s">
        <v>22</v>
      </c>
      <c r="I1539" s="91">
        <f t="shared" ca="1" si="463"/>
        <v>16.600836549511069</v>
      </c>
      <c r="J1539" s="91"/>
      <c r="K1539" s="90" t="s">
        <v>23</v>
      </c>
      <c r="L1539" s="92">
        <v>1</v>
      </c>
      <c r="M1539" s="138">
        <f t="shared" si="464"/>
        <v>45689</v>
      </c>
      <c r="N1539" s="137"/>
      <c r="O1539" s="90"/>
      <c r="P1539" s="86" t="s">
        <v>113</v>
      </c>
      <c r="Q1539" s="86"/>
      <c r="R1539" s="93" t="str">
        <f t="shared" si="431"/>
        <v>2024 Validation</v>
      </c>
    </row>
    <row r="1540" spans="1:18" x14ac:dyDescent="0.6">
      <c r="A1540" s="82" t="str">
        <f t="shared" si="448"/>
        <v>2025Q1</v>
      </c>
      <c r="B1540" s="82">
        <f t="shared" si="449"/>
        <v>1</v>
      </c>
      <c r="C1540" s="82">
        <f t="shared" ref="C1540:D1540" si="497">C993</f>
        <v>2025</v>
      </c>
      <c r="D1540" s="82">
        <f t="shared" si="497"/>
        <v>3</v>
      </c>
      <c r="G1540" s="90" t="s">
        <v>161</v>
      </c>
      <c r="H1540" s="90" t="s">
        <v>22</v>
      </c>
      <c r="I1540" s="91">
        <f t="shared" ca="1" si="463"/>
        <v>16.147405176962049</v>
      </c>
      <c r="J1540" s="91"/>
      <c r="K1540" s="90" t="s">
        <v>23</v>
      </c>
      <c r="L1540" s="92">
        <v>1</v>
      </c>
      <c r="M1540" s="138">
        <f t="shared" si="464"/>
        <v>45717</v>
      </c>
      <c r="N1540" s="137"/>
      <c r="O1540" s="90"/>
      <c r="P1540" s="86" t="s">
        <v>113</v>
      </c>
      <c r="Q1540" s="86"/>
      <c r="R1540" s="93" t="str">
        <f t="shared" si="431"/>
        <v>2024 Validation</v>
      </c>
    </row>
    <row r="1541" spans="1:18" x14ac:dyDescent="0.6">
      <c r="A1541" s="82" t="str">
        <f t="shared" si="448"/>
        <v>2025Q2</v>
      </c>
      <c r="B1541" s="82">
        <f t="shared" si="449"/>
        <v>2</v>
      </c>
      <c r="C1541" s="82">
        <f t="shared" ref="C1541:D1541" si="498">C994</f>
        <v>2025</v>
      </c>
      <c r="D1541" s="82">
        <f t="shared" si="498"/>
        <v>4</v>
      </c>
      <c r="G1541" s="90" t="s">
        <v>161</v>
      </c>
      <c r="H1541" s="90" t="s">
        <v>22</v>
      </c>
      <c r="I1541" s="91">
        <f t="shared" ca="1" si="463"/>
        <v>9.7332037569911858</v>
      </c>
      <c r="J1541" s="91"/>
      <c r="K1541" s="90" t="s">
        <v>23</v>
      </c>
      <c r="L1541" s="92">
        <v>1</v>
      </c>
      <c r="M1541" s="138">
        <f t="shared" si="464"/>
        <v>45748</v>
      </c>
      <c r="N1541" s="137"/>
      <c r="O1541" s="90"/>
      <c r="P1541" s="86" t="s">
        <v>113</v>
      </c>
      <c r="Q1541" s="86"/>
      <c r="R1541" s="93" t="str">
        <f t="shared" si="431"/>
        <v>2024 Validation</v>
      </c>
    </row>
    <row r="1542" spans="1:18" x14ac:dyDescent="0.6">
      <c r="A1542" s="82" t="str">
        <f t="shared" si="448"/>
        <v>2025Q2</v>
      </c>
      <c r="B1542" s="82">
        <f t="shared" si="449"/>
        <v>2</v>
      </c>
      <c r="C1542" s="82">
        <f t="shared" ref="C1542:D1542" si="499">C995</f>
        <v>2025</v>
      </c>
      <c r="D1542" s="82">
        <f t="shared" si="499"/>
        <v>5</v>
      </c>
      <c r="G1542" s="90" t="s">
        <v>161</v>
      </c>
      <c r="H1542" s="90" t="s">
        <v>22</v>
      </c>
      <c r="I1542" s="91">
        <f t="shared" ca="1" si="463"/>
        <v>9.2652625805205986</v>
      </c>
      <c r="J1542" s="91"/>
      <c r="K1542" s="90" t="s">
        <v>23</v>
      </c>
      <c r="L1542" s="92">
        <v>1</v>
      </c>
      <c r="M1542" s="138">
        <f t="shared" si="464"/>
        <v>45778</v>
      </c>
      <c r="N1542" s="137"/>
      <c r="O1542" s="90"/>
      <c r="P1542" s="86" t="s">
        <v>113</v>
      </c>
      <c r="Q1542" s="86"/>
      <c r="R1542" s="93" t="str">
        <f t="shared" si="431"/>
        <v>2024 Validation</v>
      </c>
    </row>
    <row r="1543" spans="1:18" x14ac:dyDescent="0.6">
      <c r="A1543" s="82" t="str">
        <f t="shared" si="448"/>
        <v>2025Q2</v>
      </c>
      <c r="B1543" s="82">
        <f t="shared" si="449"/>
        <v>2</v>
      </c>
      <c r="C1543" s="82">
        <f t="shared" ref="C1543:D1543" si="500">C996</f>
        <v>2025</v>
      </c>
      <c r="D1543" s="82">
        <f t="shared" si="500"/>
        <v>6</v>
      </c>
      <c r="G1543" s="90" t="s">
        <v>161</v>
      </c>
      <c r="H1543" s="90" t="s">
        <v>22</v>
      </c>
      <c r="I1543" s="91">
        <f t="shared" ca="1" si="463"/>
        <v>9.2652625805205986</v>
      </c>
      <c r="J1543" s="91"/>
      <c r="K1543" s="90" t="s">
        <v>23</v>
      </c>
      <c r="L1543" s="92">
        <v>1</v>
      </c>
      <c r="M1543" s="138">
        <f t="shared" si="464"/>
        <v>45809</v>
      </c>
      <c r="N1543" s="137"/>
      <c r="O1543" s="90"/>
      <c r="P1543" s="86" t="s">
        <v>113</v>
      </c>
      <c r="Q1543" s="86"/>
      <c r="R1543" s="93" t="str">
        <f t="shared" si="431"/>
        <v>2024 Validation</v>
      </c>
    </row>
    <row r="1544" spans="1:18" x14ac:dyDescent="0.6">
      <c r="A1544" s="82" t="str">
        <f t="shared" si="448"/>
        <v>2025Q3</v>
      </c>
      <c r="B1544" s="82">
        <f t="shared" si="449"/>
        <v>3</v>
      </c>
      <c r="C1544" s="82">
        <f t="shared" ref="C1544:D1544" si="501">C997</f>
        <v>2025</v>
      </c>
      <c r="D1544" s="82">
        <f t="shared" si="501"/>
        <v>7</v>
      </c>
      <c r="G1544" s="90" t="s">
        <v>161</v>
      </c>
      <c r="H1544" s="90" t="s">
        <v>22</v>
      </c>
      <c r="I1544" s="91">
        <f t="shared" ca="1" si="463"/>
        <v>8.9863895126793807</v>
      </c>
      <c r="J1544" s="91"/>
      <c r="K1544" s="90" t="s">
        <v>23</v>
      </c>
      <c r="L1544" s="92">
        <v>1</v>
      </c>
      <c r="M1544" s="138">
        <f t="shared" si="464"/>
        <v>45839</v>
      </c>
      <c r="N1544" s="137"/>
      <c r="O1544" s="90"/>
      <c r="P1544" s="86" t="s">
        <v>113</v>
      </c>
      <c r="Q1544" s="86"/>
      <c r="R1544" s="93" t="str">
        <f t="shared" si="431"/>
        <v>2024 Validation</v>
      </c>
    </row>
    <row r="1545" spans="1:18" x14ac:dyDescent="0.6">
      <c r="A1545" s="82" t="str">
        <f t="shared" si="448"/>
        <v>2025Q3</v>
      </c>
      <c r="B1545" s="82">
        <f t="shared" si="449"/>
        <v>3</v>
      </c>
      <c r="C1545" s="82">
        <f t="shared" ref="C1545:D1545" si="502">C998</f>
        <v>2025</v>
      </c>
      <c r="D1545" s="82">
        <f t="shared" si="502"/>
        <v>8</v>
      </c>
      <c r="G1545" s="90" t="s">
        <v>161</v>
      </c>
      <c r="H1545" s="90" t="s">
        <v>22</v>
      </c>
      <c r="I1545" s="91">
        <f t="shared" ca="1" si="463"/>
        <v>8.9863895126793807</v>
      </c>
      <c r="J1545" s="91"/>
      <c r="K1545" s="90" t="s">
        <v>23</v>
      </c>
      <c r="L1545" s="92">
        <v>1</v>
      </c>
      <c r="M1545" s="138">
        <f t="shared" si="464"/>
        <v>45870</v>
      </c>
      <c r="N1545" s="137"/>
      <c r="O1545" s="90"/>
      <c r="P1545" s="86" t="s">
        <v>113</v>
      </c>
      <c r="Q1545" s="86"/>
      <c r="R1545" s="93" t="str">
        <f t="shared" si="431"/>
        <v>2024 Validation</v>
      </c>
    </row>
    <row r="1546" spans="1:18" x14ac:dyDescent="0.6">
      <c r="A1546" s="82" t="str">
        <f t="shared" si="448"/>
        <v>2025Q3</v>
      </c>
      <c r="B1546" s="82">
        <f t="shared" si="449"/>
        <v>3</v>
      </c>
      <c r="C1546" s="82">
        <f t="shared" ref="C1546:D1546" si="503">C999</f>
        <v>2025</v>
      </c>
      <c r="D1546" s="82">
        <f t="shared" si="503"/>
        <v>9</v>
      </c>
      <c r="G1546" s="90" t="s">
        <v>161</v>
      </c>
      <c r="H1546" s="90" t="s">
        <v>22</v>
      </c>
      <c r="I1546" s="91">
        <f t="shared" ca="1" si="463"/>
        <v>8.9863895126793807</v>
      </c>
      <c r="J1546" s="91"/>
      <c r="K1546" s="90" t="s">
        <v>23</v>
      </c>
      <c r="L1546" s="92">
        <v>1</v>
      </c>
      <c r="M1546" s="138">
        <f t="shared" si="464"/>
        <v>45901</v>
      </c>
      <c r="N1546" s="137"/>
      <c r="O1546" s="90"/>
      <c r="P1546" s="86" t="s">
        <v>113</v>
      </c>
      <c r="Q1546" s="86"/>
      <c r="R1546" s="93" t="str">
        <f t="shared" si="431"/>
        <v>2024 Validation</v>
      </c>
    </row>
    <row r="1547" spans="1:18" x14ac:dyDescent="0.6">
      <c r="A1547" s="82" t="str">
        <f t="shared" si="448"/>
        <v>2025Q4</v>
      </c>
      <c r="B1547" s="82">
        <f t="shared" si="449"/>
        <v>4</v>
      </c>
      <c r="C1547" s="82">
        <f t="shared" ref="C1547:D1547" si="504">C1000</f>
        <v>2025</v>
      </c>
      <c r="D1547" s="82">
        <f t="shared" si="504"/>
        <v>10</v>
      </c>
      <c r="G1547" s="90" t="s">
        <v>161</v>
      </c>
      <c r="H1547" s="90" t="s">
        <v>22</v>
      </c>
      <c r="I1547" s="91">
        <f t="shared" ca="1" si="463"/>
        <v>10.492923810143296</v>
      </c>
      <c r="J1547" s="91"/>
      <c r="K1547" s="90" t="s">
        <v>23</v>
      </c>
      <c r="L1547" s="92">
        <v>1</v>
      </c>
      <c r="M1547" s="138">
        <f t="shared" si="464"/>
        <v>45931</v>
      </c>
      <c r="N1547" s="137"/>
      <c r="O1547" s="90"/>
      <c r="P1547" s="86" t="s">
        <v>113</v>
      </c>
      <c r="Q1547" s="86"/>
      <c r="R1547" s="93" t="str">
        <f t="shared" si="431"/>
        <v>2024 Validation</v>
      </c>
    </row>
    <row r="1548" spans="1:18" x14ac:dyDescent="0.6">
      <c r="A1548" s="82" t="str">
        <f t="shared" si="448"/>
        <v>2025Q4</v>
      </c>
      <c r="B1548" s="82">
        <f t="shared" si="449"/>
        <v>4</v>
      </c>
      <c r="C1548" s="82">
        <f t="shared" ref="C1548:D1548" si="505">C1001</f>
        <v>2025</v>
      </c>
      <c r="D1548" s="82">
        <f t="shared" si="505"/>
        <v>11</v>
      </c>
      <c r="G1548" s="90" t="s">
        <v>161</v>
      </c>
      <c r="H1548" s="90" t="s">
        <v>22</v>
      </c>
      <c r="I1548" s="91">
        <f t="shared" ca="1" si="463"/>
        <v>10.492923810143296</v>
      </c>
      <c r="J1548" s="91"/>
      <c r="K1548" s="90" t="s">
        <v>23</v>
      </c>
      <c r="L1548" s="92">
        <v>1</v>
      </c>
      <c r="M1548" s="138">
        <f t="shared" si="464"/>
        <v>45962</v>
      </c>
      <c r="N1548" s="137"/>
      <c r="O1548" s="90"/>
      <c r="P1548" s="86" t="s">
        <v>113</v>
      </c>
      <c r="Q1548" s="86"/>
      <c r="R1548" s="93" t="str">
        <f t="shared" si="431"/>
        <v>2024 Validation</v>
      </c>
    </row>
    <row r="1549" spans="1:18" x14ac:dyDescent="0.6">
      <c r="A1549" s="82" t="str">
        <f t="shared" si="448"/>
        <v>2025Q4</v>
      </c>
      <c r="B1549" s="82">
        <f t="shared" si="449"/>
        <v>4</v>
      </c>
      <c r="C1549" s="82">
        <f t="shared" ref="C1549:D1549" si="506">C1002</f>
        <v>2025</v>
      </c>
      <c r="D1549" s="82">
        <f t="shared" si="506"/>
        <v>12</v>
      </c>
      <c r="G1549" s="90" t="s">
        <v>161</v>
      </c>
      <c r="H1549" s="90" t="s">
        <v>22</v>
      </c>
      <c r="I1549" s="91">
        <f t="shared" ca="1" si="463"/>
        <v>10.922776751319766</v>
      </c>
      <c r="J1549" s="91"/>
      <c r="K1549" s="90" t="s">
        <v>23</v>
      </c>
      <c r="L1549" s="92">
        <v>1</v>
      </c>
      <c r="M1549" s="138">
        <f t="shared" si="464"/>
        <v>45992</v>
      </c>
      <c r="N1549" s="137"/>
      <c r="O1549" s="90"/>
      <c r="P1549" s="86" t="s">
        <v>113</v>
      </c>
      <c r="Q1549" s="86"/>
      <c r="R1549" s="93" t="str">
        <f t="shared" si="431"/>
        <v>2024 Validation</v>
      </c>
    </row>
    <row r="1550" spans="1:18" x14ac:dyDescent="0.6">
      <c r="A1550" s="82" t="str">
        <f t="shared" si="448"/>
        <v>2026Q1</v>
      </c>
      <c r="B1550" s="82">
        <f t="shared" si="449"/>
        <v>1</v>
      </c>
      <c r="C1550" s="82">
        <f t="shared" ref="C1550:D1550" si="507">C1003</f>
        <v>2026</v>
      </c>
      <c r="D1550" s="82">
        <f t="shared" si="507"/>
        <v>1</v>
      </c>
      <c r="G1550" s="90" t="s">
        <v>161</v>
      </c>
      <c r="H1550" s="90" t="s">
        <v>22</v>
      </c>
      <c r="I1550" s="91">
        <f t="shared" ca="1" si="463"/>
        <v>16.502895373040481</v>
      </c>
      <c r="J1550" s="91"/>
      <c r="K1550" s="90" t="s">
        <v>23</v>
      </c>
      <c r="L1550" s="92">
        <v>1</v>
      </c>
      <c r="M1550" s="138">
        <f t="shared" si="464"/>
        <v>46023</v>
      </c>
      <c r="N1550" s="137"/>
      <c r="O1550" s="90"/>
      <c r="P1550" s="86" t="s">
        <v>113</v>
      </c>
      <c r="Q1550" s="86"/>
      <c r="R1550" s="93" t="str">
        <f t="shared" si="431"/>
        <v>2024 Validation</v>
      </c>
    </row>
    <row r="1551" spans="1:18" x14ac:dyDescent="0.6">
      <c r="A1551" s="82" t="str">
        <f t="shared" si="448"/>
        <v>2026Q1</v>
      </c>
      <c r="B1551" s="82">
        <f t="shared" si="449"/>
        <v>1</v>
      </c>
      <c r="C1551" s="82">
        <f t="shared" ref="C1551:D1551" si="508">C1004</f>
        <v>2026</v>
      </c>
      <c r="D1551" s="82">
        <f t="shared" si="508"/>
        <v>2</v>
      </c>
      <c r="G1551" s="90" t="s">
        <v>161</v>
      </c>
      <c r="H1551" s="90" t="s">
        <v>22</v>
      </c>
      <c r="I1551" s="91">
        <f t="shared" ca="1" si="463"/>
        <v>16.753189490687539</v>
      </c>
      <c r="J1551" s="91"/>
      <c r="K1551" s="90" t="s">
        <v>23</v>
      </c>
      <c r="L1551" s="92">
        <v>1</v>
      </c>
      <c r="M1551" s="138">
        <f t="shared" si="464"/>
        <v>46054</v>
      </c>
      <c r="N1551" s="137"/>
      <c r="O1551" s="90"/>
      <c r="P1551" s="86" t="s">
        <v>113</v>
      </c>
      <c r="Q1551" s="86"/>
      <c r="R1551" s="93" t="str">
        <f t="shared" si="431"/>
        <v>2024 Validation</v>
      </c>
    </row>
    <row r="1552" spans="1:18" x14ac:dyDescent="0.6">
      <c r="A1552" s="82" t="str">
        <f t="shared" si="448"/>
        <v>2026Q1</v>
      </c>
      <c r="B1552" s="82">
        <f t="shared" si="449"/>
        <v>1</v>
      </c>
      <c r="C1552" s="82">
        <f t="shared" ref="C1552:D1552" si="509">C1005</f>
        <v>2026</v>
      </c>
      <c r="D1552" s="82">
        <f t="shared" si="509"/>
        <v>3</v>
      </c>
      <c r="G1552" s="90" t="s">
        <v>161</v>
      </c>
      <c r="H1552" s="90" t="s">
        <v>22</v>
      </c>
      <c r="I1552" s="91">
        <f t="shared" ca="1" si="463"/>
        <v>16.261669882844405</v>
      </c>
      <c r="J1552" s="91"/>
      <c r="K1552" s="90" t="s">
        <v>23</v>
      </c>
      <c r="L1552" s="92">
        <v>1</v>
      </c>
      <c r="M1552" s="138">
        <f t="shared" si="464"/>
        <v>46082</v>
      </c>
      <c r="N1552" s="137"/>
      <c r="O1552" s="90"/>
      <c r="P1552" s="86" t="s">
        <v>113</v>
      </c>
      <c r="Q1552" s="86"/>
      <c r="R1552" s="93" t="str">
        <f t="shared" si="431"/>
        <v>2024 Validation</v>
      </c>
    </row>
    <row r="1553" spans="1:18" x14ac:dyDescent="0.6">
      <c r="A1553" s="82" t="str">
        <f t="shared" si="448"/>
        <v>2026Q2</v>
      </c>
      <c r="B1553" s="82">
        <f t="shared" si="449"/>
        <v>2</v>
      </c>
      <c r="C1553" s="82">
        <f t="shared" ref="C1553:D1553" si="510">C1006</f>
        <v>2026</v>
      </c>
      <c r="D1553" s="82">
        <f t="shared" si="510"/>
        <v>4</v>
      </c>
      <c r="G1553" s="90" t="s">
        <v>161</v>
      </c>
      <c r="H1553" s="90" t="s">
        <v>22</v>
      </c>
      <c r="I1553" s="91">
        <f t="shared" ca="1" si="463"/>
        <v>9.7767331687558929</v>
      </c>
      <c r="J1553" s="91"/>
      <c r="K1553" s="90" t="s">
        <v>23</v>
      </c>
      <c r="L1553" s="92">
        <v>1</v>
      </c>
      <c r="M1553" s="138">
        <f t="shared" si="464"/>
        <v>46113</v>
      </c>
      <c r="N1553" s="137"/>
      <c r="O1553" s="90"/>
      <c r="P1553" s="86" t="s">
        <v>113</v>
      </c>
      <c r="Q1553" s="86"/>
      <c r="R1553" s="93" t="str">
        <f t="shared" si="431"/>
        <v>2024 Validation</v>
      </c>
    </row>
    <row r="1554" spans="1:18" x14ac:dyDescent="0.6">
      <c r="A1554" s="82" t="str">
        <f t="shared" si="448"/>
        <v>2026Q2</v>
      </c>
      <c r="B1554" s="82">
        <f t="shared" si="449"/>
        <v>2</v>
      </c>
      <c r="C1554" s="82">
        <f t="shared" ref="C1554:D1554" si="511">C1007</f>
        <v>2026</v>
      </c>
      <c r="D1554" s="82">
        <f t="shared" si="511"/>
        <v>5</v>
      </c>
      <c r="G1554" s="90" t="s">
        <v>161</v>
      </c>
      <c r="H1554" s="90" t="s">
        <v>22</v>
      </c>
      <c r="I1554" s="91">
        <f t="shared" ca="1" si="463"/>
        <v>9.268890031500991</v>
      </c>
      <c r="J1554" s="91"/>
      <c r="K1554" s="90" t="s">
        <v>23</v>
      </c>
      <c r="L1554" s="92">
        <v>1</v>
      </c>
      <c r="M1554" s="138">
        <f t="shared" si="464"/>
        <v>46143</v>
      </c>
      <c r="N1554" s="137"/>
      <c r="O1554" s="90"/>
      <c r="P1554" s="86" t="s">
        <v>113</v>
      </c>
      <c r="Q1554" s="86"/>
      <c r="R1554" s="93" t="str">
        <f t="shared" si="431"/>
        <v>2024 Validation</v>
      </c>
    </row>
    <row r="1555" spans="1:18" x14ac:dyDescent="0.6">
      <c r="A1555" s="82" t="str">
        <f t="shared" si="448"/>
        <v>2026Q2</v>
      </c>
      <c r="B1555" s="82">
        <f t="shared" si="449"/>
        <v>2</v>
      </c>
      <c r="C1555" s="82">
        <f t="shared" ref="C1555:D1555" si="512">C1008</f>
        <v>2026</v>
      </c>
      <c r="D1555" s="82">
        <f t="shared" si="512"/>
        <v>6</v>
      </c>
      <c r="G1555" s="90" t="s">
        <v>161</v>
      </c>
      <c r="H1555" s="90" t="s">
        <v>22</v>
      </c>
      <c r="I1555" s="91">
        <f t="shared" ca="1" si="463"/>
        <v>9.268890031500991</v>
      </c>
      <c r="J1555" s="91"/>
      <c r="K1555" s="90" t="s">
        <v>23</v>
      </c>
      <c r="L1555" s="92">
        <v>1</v>
      </c>
      <c r="M1555" s="138">
        <f t="shared" si="464"/>
        <v>46174</v>
      </c>
      <c r="N1555" s="137"/>
      <c r="O1555" s="90"/>
      <c r="P1555" s="86" t="s">
        <v>113</v>
      </c>
      <c r="Q1555" s="86"/>
      <c r="R1555" s="93" t="str">
        <f t="shared" si="431"/>
        <v>2024 Validation</v>
      </c>
    </row>
    <row r="1556" spans="1:18" x14ac:dyDescent="0.6">
      <c r="A1556" s="82" t="str">
        <f t="shared" si="448"/>
        <v>2026Q3</v>
      </c>
      <c r="B1556" s="82">
        <f t="shared" si="449"/>
        <v>3</v>
      </c>
      <c r="C1556" s="82">
        <f t="shared" ref="C1556:D1556" si="513">C1009</f>
        <v>2026</v>
      </c>
      <c r="D1556" s="82">
        <f t="shared" si="513"/>
        <v>7</v>
      </c>
      <c r="G1556" s="90" t="s">
        <v>161</v>
      </c>
      <c r="H1556" s="90" t="s">
        <v>22</v>
      </c>
      <c r="I1556" s="91">
        <f t="shared" ca="1" si="463"/>
        <v>8.9900169636597731</v>
      </c>
      <c r="J1556" s="91"/>
      <c r="K1556" s="90" t="s">
        <v>23</v>
      </c>
      <c r="L1556" s="92">
        <v>1</v>
      </c>
      <c r="M1556" s="138">
        <f t="shared" si="464"/>
        <v>46204</v>
      </c>
      <c r="N1556" s="137"/>
      <c r="O1556" s="90"/>
      <c r="P1556" s="86" t="s">
        <v>113</v>
      </c>
      <c r="Q1556" s="86"/>
      <c r="R1556" s="93" t="str">
        <f t="shared" si="431"/>
        <v>2024 Validation</v>
      </c>
    </row>
    <row r="1557" spans="1:18" x14ac:dyDescent="0.6">
      <c r="A1557" s="82" t="str">
        <f t="shared" si="448"/>
        <v>2026Q3</v>
      </c>
      <c r="B1557" s="82">
        <f t="shared" si="449"/>
        <v>3</v>
      </c>
      <c r="C1557" s="82">
        <f t="shared" ref="C1557:D1557" si="514">C1010</f>
        <v>2026</v>
      </c>
      <c r="D1557" s="82">
        <f t="shared" si="514"/>
        <v>8</v>
      </c>
      <c r="G1557" s="90" t="s">
        <v>161</v>
      </c>
      <c r="H1557" s="90" t="s">
        <v>22</v>
      </c>
      <c r="I1557" s="91">
        <f t="shared" ca="1" si="463"/>
        <v>8.9900169636597731</v>
      </c>
      <c r="J1557" s="91"/>
      <c r="K1557" s="90" t="s">
        <v>23</v>
      </c>
      <c r="L1557" s="92">
        <v>1</v>
      </c>
      <c r="M1557" s="138">
        <f t="shared" si="464"/>
        <v>46235</v>
      </c>
      <c r="N1557" s="137"/>
      <c r="O1557" s="90"/>
      <c r="P1557" s="86" t="s">
        <v>113</v>
      </c>
      <c r="Q1557" s="86"/>
      <c r="R1557" s="93" t="str">
        <f t="shared" si="431"/>
        <v>2024 Validation</v>
      </c>
    </row>
    <row r="1558" spans="1:18" x14ac:dyDescent="0.6">
      <c r="A1558" s="82" t="str">
        <f t="shared" si="448"/>
        <v>2026Q3</v>
      </c>
      <c r="B1558" s="82">
        <f t="shared" si="449"/>
        <v>3</v>
      </c>
      <c r="C1558" s="82">
        <f t="shared" ref="C1558:D1558" si="515">C1011</f>
        <v>2026</v>
      </c>
      <c r="D1558" s="82">
        <f t="shared" si="515"/>
        <v>9</v>
      </c>
      <c r="G1558" s="90" t="s">
        <v>161</v>
      </c>
      <c r="H1558" s="90" t="s">
        <v>22</v>
      </c>
      <c r="I1558" s="91">
        <f t="shared" ca="1" si="463"/>
        <v>8.9900169636597731</v>
      </c>
      <c r="J1558" s="91"/>
      <c r="K1558" s="90" t="s">
        <v>23</v>
      </c>
      <c r="L1558" s="92">
        <v>1</v>
      </c>
      <c r="M1558" s="138">
        <f t="shared" si="464"/>
        <v>46266</v>
      </c>
      <c r="N1558" s="137"/>
      <c r="O1558" s="90"/>
      <c r="P1558" s="86" t="s">
        <v>113</v>
      </c>
      <c r="Q1558" s="86"/>
      <c r="R1558" s="93" t="str">
        <f t="shared" si="431"/>
        <v>2024 Validation</v>
      </c>
    </row>
    <row r="1559" spans="1:18" x14ac:dyDescent="0.6">
      <c r="A1559" s="82" t="str">
        <f t="shared" ref="A1559:A1622" si="516">C1559&amp;"Q"&amp;B1559</f>
        <v>2026Q4</v>
      </c>
      <c r="B1559" s="82">
        <f t="shared" ref="B1559:B1622" si="517">IF(D1559&lt;=3,1,IF(D1559&lt;=6,2,IF(D1559&lt;=9,3,4)))</f>
        <v>4</v>
      </c>
      <c r="C1559" s="82">
        <f t="shared" ref="C1559:D1559" si="518">C1012</f>
        <v>2026</v>
      </c>
      <c r="D1559" s="82">
        <f t="shared" si="518"/>
        <v>10</v>
      </c>
      <c r="G1559" s="90" t="s">
        <v>161</v>
      </c>
      <c r="H1559" s="90" t="s">
        <v>22</v>
      </c>
      <c r="I1559" s="91">
        <f t="shared" ca="1" si="463"/>
        <v>10.527384594457022</v>
      </c>
      <c r="J1559" s="91"/>
      <c r="K1559" s="90" t="s">
        <v>23</v>
      </c>
      <c r="L1559" s="92">
        <v>1</v>
      </c>
      <c r="M1559" s="138">
        <f t="shared" si="464"/>
        <v>46296</v>
      </c>
      <c r="N1559" s="137"/>
      <c r="O1559" s="90"/>
      <c r="P1559" s="86" t="s">
        <v>113</v>
      </c>
      <c r="Q1559" s="86"/>
      <c r="R1559" s="93" t="str">
        <f t="shared" si="431"/>
        <v>2024 Validation</v>
      </c>
    </row>
    <row r="1560" spans="1:18" x14ac:dyDescent="0.6">
      <c r="A1560" s="82" t="str">
        <f t="shared" si="516"/>
        <v>2026Q4</v>
      </c>
      <c r="B1560" s="82">
        <f t="shared" si="517"/>
        <v>4</v>
      </c>
      <c r="C1560" s="82">
        <f t="shared" ref="C1560:D1560" si="519">C1013</f>
        <v>2026</v>
      </c>
      <c r="D1560" s="82">
        <f t="shared" si="519"/>
        <v>11</v>
      </c>
      <c r="G1560" s="90" t="s">
        <v>161</v>
      </c>
      <c r="H1560" s="90" t="s">
        <v>22</v>
      </c>
      <c r="I1560" s="91">
        <f t="shared" ca="1" si="463"/>
        <v>10.527384594457022</v>
      </c>
      <c r="J1560" s="91"/>
      <c r="K1560" s="90" t="s">
        <v>23</v>
      </c>
      <c r="L1560" s="92">
        <v>1</v>
      </c>
      <c r="M1560" s="138">
        <f t="shared" si="464"/>
        <v>46327</v>
      </c>
      <c r="N1560" s="137"/>
      <c r="O1560" s="90"/>
      <c r="P1560" s="86" t="s">
        <v>113</v>
      </c>
      <c r="Q1560" s="86"/>
      <c r="R1560" s="93" t="str">
        <f t="shared" si="431"/>
        <v>2024 Validation</v>
      </c>
    </row>
    <row r="1561" spans="1:18" x14ac:dyDescent="0.6">
      <c r="A1561" s="82" t="str">
        <f t="shared" si="516"/>
        <v>2026Q4</v>
      </c>
      <c r="B1561" s="82">
        <f t="shared" si="517"/>
        <v>4</v>
      </c>
      <c r="C1561" s="82">
        <f t="shared" ref="C1561:D1561" si="520">C1014</f>
        <v>2026</v>
      </c>
      <c r="D1561" s="82">
        <f t="shared" si="520"/>
        <v>12</v>
      </c>
      <c r="G1561" s="90" t="s">
        <v>161</v>
      </c>
      <c r="H1561" s="90" t="s">
        <v>22</v>
      </c>
      <c r="I1561" s="91">
        <f t="shared" ca="1" si="463"/>
        <v>10.98625714347663</v>
      </c>
      <c r="J1561" s="91"/>
      <c r="K1561" s="90" t="s">
        <v>23</v>
      </c>
      <c r="L1561" s="92">
        <v>1</v>
      </c>
      <c r="M1561" s="138">
        <f t="shared" si="464"/>
        <v>46357</v>
      </c>
      <c r="N1561" s="137"/>
      <c r="O1561" s="90"/>
      <c r="P1561" s="86" t="s">
        <v>113</v>
      </c>
      <c r="Q1561" s="86"/>
      <c r="R1561" s="93" t="str">
        <f t="shared" si="431"/>
        <v>2024 Validation</v>
      </c>
    </row>
    <row r="1562" spans="1:18" x14ac:dyDescent="0.6">
      <c r="A1562" s="82" t="str">
        <f t="shared" si="516"/>
        <v>2027Q1</v>
      </c>
      <c r="B1562" s="82">
        <f t="shared" si="517"/>
        <v>1</v>
      </c>
      <c r="C1562" s="82">
        <f t="shared" ref="C1562:D1562" si="521">C1015</f>
        <v>2027</v>
      </c>
      <c r="D1562" s="82">
        <f t="shared" si="521"/>
        <v>1</v>
      </c>
      <c r="G1562" s="90" t="s">
        <v>161</v>
      </c>
      <c r="H1562" s="90" t="s">
        <v>22</v>
      </c>
      <c r="I1562" s="91">
        <f t="shared" ca="1" si="463"/>
        <v>16.611718902452246</v>
      </c>
      <c r="J1562" s="91"/>
      <c r="K1562" s="90" t="s">
        <v>23</v>
      </c>
      <c r="L1562" s="92">
        <v>1</v>
      </c>
      <c r="M1562" s="138">
        <f t="shared" si="464"/>
        <v>46388</v>
      </c>
      <c r="N1562" s="137"/>
      <c r="O1562" s="90"/>
      <c r="P1562" s="86" t="s">
        <v>113</v>
      </c>
      <c r="Q1562" s="86"/>
      <c r="R1562" s="93" t="str">
        <f t="shared" si="431"/>
        <v>2024 Validation</v>
      </c>
    </row>
    <row r="1563" spans="1:18" x14ac:dyDescent="0.6">
      <c r="A1563" s="82" t="str">
        <f t="shared" si="516"/>
        <v>2027Q1</v>
      </c>
      <c r="B1563" s="82">
        <f t="shared" si="517"/>
        <v>1</v>
      </c>
      <c r="C1563" s="82">
        <f t="shared" ref="C1563:D1563" si="522">C1016</f>
        <v>2027</v>
      </c>
      <c r="D1563" s="82">
        <f t="shared" si="522"/>
        <v>2</v>
      </c>
      <c r="G1563" s="90" t="s">
        <v>161</v>
      </c>
      <c r="H1563" s="90" t="s">
        <v>22</v>
      </c>
      <c r="I1563" s="91">
        <f t="shared" ca="1" si="463"/>
        <v>16.876522824020874</v>
      </c>
      <c r="J1563" s="91"/>
      <c r="K1563" s="90" t="s">
        <v>23</v>
      </c>
      <c r="L1563" s="92">
        <v>1</v>
      </c>
      <c r="M1563" s="138">
        <f t="shared" si="464"/>
        <v>46419</v>
      </c>
      <c r="N1563" s="137"/>
      <c r="O1563" s="90"/>
      <c r="P1563" s="86" t="s">
        <v>113</v>
      </c>
      <c r="Q1563" s="86"/>
      <c r="R1563" s="93" t="str">
        <f t="shared" si="431"/>
        <v>2024 Validation</v>
      </c>
    </row>
    <row r="1564" spans="1:18" x14ac:dyDescent="0.6">
      <c r="A1564" s="82" t="str">
        <f t="shared" si="516"/>
        <v>2027Q1</v>
      </c>
      <c r="B1564" s="82">
        <f t="shared" si="517"/>
        <v>1</v>
      </c>
      <c r="C1564" s="82">
        <f t="shared" ref="C1564:D1564" si="523">C1017</f>
        <v>2027</v>
      </c>
      <c r="D1564" s="82">
        <f t="shared" si="523"/>
        <v>3</v>
      </c>
      <c r="G1564" s="90" t="s">
        <v>161</v>
      </c>
      <c r="H1564" s="90" t="s">
        <v>22</v>
      </c>
      <c r="I1564" s="91">
        <f t="shared" ca="1" si="463"/>
        <v>16.354169882844403</v>
      </c>
      <c r="J1564" s="91"/>
      <c r="K1564" s="90" t="s">
        <v>23</v>
      </c>
      <c r="L1564" s="92">
        <v>1</v>
      </c>
      <c r="M1564" s="138">
        <f t="shared" si="464"/>
        <v>46447</v>
      </c>
      <c r="N1564" s="137"/>
      <c r="O1564" s="90"/>
      <c r="P1564" s="86" t="s">
        <v>113</v>
      </c>
      <c r="Q1564" s="86"/>
      <c r="R1564" s="93" t="str">
        <f t="shared" si="431"/>
        <v>2024 Validation</v>
      </c>
    </row>
    <row r="1565" spans="1:18" x14ac:dyDescent="0.6">
      <c r="A1565" s="82" t="str">
        <f t="shared" si="516"/>
        <v>2027Q2</v>
      </c>
      <c r="B1565" s="82">
        <f t="shared" si="517"/>
        <v>2</v>
      </c>
      <c r="C1565" s="82">
        <f t="shared" ref="C1565:D1565" si="524">C1018</f>
        <v>2027</v>
      </c>
      <c r="D1565" s="82">
        <f t="shared" si="524"/>
        <v>4</v>
      </c>
      <c r="G1565" s="90" t="s">
        <v>161</v>
      </c>
      <c r="H1565" s="90" t="s">
        <v>22</v>
      </c>
      <c r="I1565" s="91">
        <f t="shared" ca="1" si="463"/>
        <v>9.8111939530696173</v>
      </c>
      <c r="J1565" s="91"/>
      <c r="K1565" s="90" t="s">
        <v>23</v>
      </c>
      <c r="L1565" s="92">
        <v>1</v>
      </c>
      <c r="M1565" s="138">
        <f t="shared" si="464"/>
        <v>46478</v>
      </c>
      <c r="N1565" s="137"/>
      <c r="O1565" s="90"/>
      <c r="P1565" s="86" t="s">
        <v>113</v>
      </c>
      <c r="Q1565" s="86"/>
      <c r="R1565" s="93" t="str">
        <f t="shared" si="431"/>
        <v>2024 Validation</v>
      </c>
    </row>
    <row r="1566" spans="1:18" x14ac:dyDescent="0.6">
      <c r="A1566" s="82" t="str">
        <f t="shared" si="516"/>
        <v>2027Q2</v>
      </c>
      <c r="B1566" s="82">
        <f t="shared" si="517"/>
        <v>2</v>
      </c>
      <c r="C1566" s="82">
        <f t="shared" ref="C1566:D1566" si="525">C1019</f>
        <v>2027</v>
      </c>
      <c r="D1566" s="82">
        <f t="shared" si="525"/>
        <v>5</v>
      </c>
      <c r="G1566" s="90" t="s">
        <v>161</v>
      </c>
      <c r="H1566" s="90" t="s">
        <v>22</v>
      </c>
      <c r="I1566" s="91">
        <f t="shared" ca="1" si="463"/>
        <v>9.2707037569911854</v>
      </c>
      <c r="J1566" s="91"/>
      <c r="K1566" s="90" t="s">
        <v>23</v>
      </c>
      <c r="L1566" s="92">
        <v>1</v>
      </c>
      <c r="M1566" s="138">
        <f t="shared" si="464"/>
        <v>46508</v>
      </c>
      <c r="N1566" s="137"/>
      <c r="O1566" s="90"/>
      <c r="P1566" s="86" t="s">
        <v>113</v>
      </c>
      <c r="Q1566" s="86"/>
      <c r="R1566" s="93" t="str">
        <f t="shared" si="431"/>
        <v>2024 Validation</v>
      </c>
    </row>
    <row r="1567" spans="1:18" x14ac:dyDescent="0.6">
      <c r="A1567" s="82" t="str">
        <f t="shared" si="516"/>
        <v>2027Q2</v>
      </c>
      <c r="B1567" s="82">
        <f t="shared" si="517"/>
        <v>2</v>
      </c>
      <c r="C1567" s="82">
        <f t="shared" ref="C1567:D1567" si="526">C1020</f>
        <v>2027</v>
      </c>
      <c r="D1567" s="82">
        <f t="shared" si="526"/>
        <v>6</v>
      </c>
      <c r="G1567" s="90" t="s">
        <v>161</v>
      </c>
      <c r="H1567" s="90" t="s">
        <v>22</v>
      </c>
      <c r="I1567" s="91">
        <f t="shared" ca="1" si="463"/>
        <v>9.2707037569911854</v>
      </c>
      <c r="J1567" s="91"/>
      <c r="K1567" s="90" t="s">
        <v>23</v>
      </c>
      <c r="L1567" s="92">
        <v>1</v>
      </c>
      <c r="M1567" s="138">
        <f t="shared" si="464"/>
        <v>46539</v>
      </c>
      <c r="N1567" s="137"/>
      <c r="O1567" s="90"/>
      <c r="P1567" s="86" t="s">
        <v>113</v>
      </c>
      <c r="Q1567" s="86"/>
      <c r="R1567" s="93" t="str">
        <f t="shared" si="431"/>
        <v>2024 Validation</v>
      </c>
    </row>
    <row r="1568" spans="1:18" x14ac:dyDescent="0.6">
      <c r="A1568" s="82" t="str">
        <f t="shared" si="516"/>
        <v>2027Q3</v>
      </c>
      <c r="B1568" s="82">
        <f t="shared" si="517"/>
        <v>3</v>
      </c>
      <c r="C1568" s="82">
        <f t="shared" ref="C1568:D1568" si="527">C1021</f>
        <v>2027</v>
      </c>
      <c r="D1568" s="82">
        <f t="shared" si="527"/>
        <v>7</v>
      </c>
      <c r="G1568" s="90" t="s">
        <v>161</v>
      </c>
      <c r="H1568" s="90" t="s">
        <v>22</v>
      </c>
      <c r="I1568" s="91">
        <f t="shared" ca="1" si="463"/>
        <v>8.9918306891499693</v>
      </c>
      <c r="J1568" s="91"/>
      <c r="K1568" s="90" t="s">
        <v>23</v>
      </c>
      <c r="L1568" s="92">
        <v>1</v>
      </c>
      <c r="M1568" s="138">
        <f t="shared" si="464"/>
        <v>46569</v>
      </c>
      <c r="N1568" s="137"/>
      <c r="O1568" s="90"/>
      <c r="P1568" s="86" t="s">
        <v>113</v>
      </c>
      <c r="Q1568" s="86"/>
      <c r="R1568" s="93" t="str">
        <f t="shared" si="431"/>
        <v>2024 Validation</v>
      </c>
    </row>
    <row r="1569" spans="1:18" x14ac:dyDescent="0.6">
      <c r="A1569" s="82" t="str">
        <f t="shared" si="516"/>
        <v>2027Q3</v>
      </c>
      <c r="B1569" s="82">
        <f t="shared" si="517"/>
        <v>3</v>
      </c>
      <c r="C1569" s="82">
        <f t="shared" ref="C1569:D1569" si="528">C1022</f>
        <v>2027</v>
      </c>
      <c r="D1569" s="82">
        <f t="shared" si="528"/>
        <v>8</v>
      </c>
      <c r="G1569" s="90" t="s">
        <v>161</v>
      </c>
      <c r="H1569" s="90" t="s">
        <v>22</v>
      </c>
      <c r="I1569" s="91">
        <f t="shared" ca="1" si="463"/>
        <v>8.9918306891499693</v>
      </c>
      <c r="J1569" s="91"/>
      <c r="K1569" s="90" t="s">
        <v>23</v>
      </c>
      <c r="L1569" s="92">
        <v>1</v>
      </c>
      <c r="M1569" s="138">
        <f t="shared" si="464"/>
        <v>46600</v>
      </c>
      <c r="N1569" s="137"/>
      <c r="O1569" s="90"/>
      <c r="P1569" s="86" t="s">
        <v>113</v>
      </c>
      <c r="Q1569" s="86"/>
      <c r="R1569" s="93" t="str">
        <f t="shared" si="431"/>
        <v>2024 Validation</v>
      </c>
    </row>
    <row r="1570" spans="1:18" x14ac:dyDescent="0.6">
      <c r="A1570" s="82" t="str">
        <f t="shared" si="516"/>
        <v>2027Q3</v>
      </c>
      <c r="B1570" s="82">
        <f t="shared" si="517"/>
        <v>3</v>
      </c>
      <c r="C1570" s="82">
        <f t="shared" ref="C1570:D1570" si="529">C1023</f>
        <v>2027</v>
      </c>
      <c r="D1570" s="82">
        <f t="shared" si="529"/>
        <v>9</v>
      </c>
      <c r="G1570" s="90" t="s">
        <v>161</v>
      </c>
      <c r="H1570" s="90" t="s">
        <v>22</v>
      </c>
      <c r="I1570" s="91">
        <f t="shared" ca="1" si="463"/>
        <v>8.9918306891499693</v>
      </c>
      <c r="J1570" s="91"/>
      <c r="K1570" s="90" t="s">
        <v>23</v>
      </c>
      <c r="L1570" s="92">
        <v>1</v>
      </c>
      <c r="M1570" s="138">
        <f t="shared" si="464"/>
        <v>46631</v>
      </c>
      <c r="N1570" s="137"/>
      <c r="O1570" s="90"/>
      <c r="P1570" s="86" t="s">
        <v>113</v>
      </c>
      <c r="Q1570" s="86"/>
      <c r="R1570" s="93" t="str">
        <f t="shared" si="431"/>
        <v>2024 Validation</v>
      </c>
    </row>
    <row r="1571" spans="1:18" x14ac:dyDescent="0.6">
      <c r="A1571" s="82" t="str">
        <f t="shared" si="516"/>
        <v>2027Q4</v>
      </c>
      <c r="B1571" s="82">
        <f t="shared" si="517"/>
        <v>4</v>
      </c>
      <c r="C1571" s="82">
        <f t="shared" ref="C1571:D1571" si="530">C1024</f>
        <v>2027</v>
      </c>
      <c r="D1571" s="82">
        <f t="shared" si="530"/>
        <v>10</v>
      </c>
      <c r="G1571" s="90" t="s">
        <v>161</v>
      </c>
      <c r="H1571" s="90" t="s">
        <v>22</v>
      </c>
      <c r="I1571" s="91">
        <f t="shared" ref="I1571:I1634" ca="1" si="531">AVERAGE(I1228, INDEX($I$215:$I$282, MATCH(A1571, $C$215:$C$282, 0)))</f>
        <v>10.547335574849178</v>
      </c>
      <c r="J1571" s="91"/>
      <c r="K1571" s="90" t="s">
        <v>23</v>
      </c>
      <c r="L1571" s="92">
        <v>1</v>
      </c>
      <c r="M1571" s="138">
        <f t="shared" ref="M1571:M1634" si="532">DATE(C1571,D1571,1)</f>
        <v>46661</v>
      </c>
      <c r="N1571" s="137"/>
      <c r="O1571" s="90"/>
      <c r="P1571" s="86" t="s">
        <v>113</v>
      </c>
      <c r="Q1571" s="86"/>
      <c r="R1571" s="93" t="str">
        <f t="shared" si="431"/>
        <v>2024 Validation</v>
      </c>
    </row>
    <row r="1572" spans="1:18" x14ac:dyDescent="0.6">
      <c r="A1572" s="82" t="str">
        <f t="shared" si="516"/>
        <v>2027Q4</v>
      </c>
      <c r="B1572" s="82">
        <f t="shared" si="517"/>
        <v>4</v>
      </c>
      <c r="C1572" s="82">
        <f t="shared" ref="C1572:D1572" si="533">C1025</f>
        <v>2027</v>
      </c>
      <c r="D1572" s="82">
        <f t="shared" si="533"/>
        <v>11</v>
      </c>
      <c r="G1572" s="90" t="s">
        <v>161</v>
      </c>
      <c r="H1572" s="90" t="s">
        <v>22</v>
      </c>
      <c r="I1572" s="91">
        <f t="shared" ca="1" si="531"/>
        <v>10.547335574849178</v>
      </c>
      <c r="J1572" s="91"/>
      <c r="K1572" s="90" t="s">
        <v>23</v>
      </c>
      <c r="L1572" s="92">
        <v>1</v>
      </c>
      <c r="M1572" s="138">
        <f t="shared" si="532"/>
        <v>46692</v>
      </c>
      <c r="N1572" s="137"/>
      <c r="O1572" s="90"/>
      <c r="P1572" s="86" t="s">
        <v>113</v>
      </c>
      <c r="Q1572" s="86"/>
      <c r="R1572" s="93" t="str">
        <f t="shared" si="431"/>
        <v>2024 Validation</v>
      </c>
    </row>
    <row r="1573" spans="1:18" x14ac:dyDescent="0.6">
      <c r="A1573" s="82" t="str">
        <f t="shared" si="516"/>
        <v>2027Q4</v>
      </c>
      <c r="B1573" s="82">
        <f t="shared" si="517"/>
        <v>4</v>
      </c>
      <c r="C1573" s="82">
        <f t="shared" ref="C1573:D1573" si="534">C1026</f>
        <v>2027</v>
      </c>
      <c r="D1573" s="82">
        <f t="shared" si="534"/>
        <v>12</v>
      </c>
      <c r="G1573" s="90" t="s">
        <v>161</v>
      </c>
      <c r="H1573" s="90" t="s">
        <v>22</v>
      </c>
      <c r="I1573" s="91">
        <f t="shared" ca="1" si="531"/>
        <v>11.020717927790354</v>
      </c>
      <c r="J1573" s="91"/>
      <c r="K1573" s="90" t="s">
        <v>23</v>
      </c>
      <c r="L1573" s="92">
        <v>1</v>
      </c>
      <c r="M1573" s="138">
        <f t="shared" si="532"/>
        <v>46722</v>
      </c>
      <c r="N1573" s="137"/>
      <c r="O1573" s="90"/>
      <c r="P1573" s="86" t="s">
        <v>113</v>
      </c>
      <c r="Q1573" s="86"/>
      <c r="R1573" s="93" t="str">
        <f t="shared" si="431"/>
        <v>2024 Validation</v>
      </c>
    </row>
    <row r="1574" spans="1:18" x14ac:dyDescent="0.6">
      <c r="A1574" s="82" t="str">
        <f t="shared" si="516"/>
        <v>2028Q1</v>
      </c>
      <c r="B1574" s="82">
        <f t="shared" si="517"/>
        <v>1</v>
      </c>
      <c r="C1574" s="82">
        <f t="shared" ref="C1574:D1574" si="535">C1027</f>
        <v>2028</v>
      </c>
      <c r="D1574" s="82">
        <f t="shared" si="535"/>
        <v>1</v>
      </c>
      <c r="G1574" s="90" t="s">
        <v>161</v>
      </c>
      <c r="H1574" s="90" t="s">
        <v>22</v>
      </c>
      <c r="I1574" s="91">
        <f t="shared" ca="1" si="531"/>
        <v>16.673385569118913</v>
      </c>
      <c r="J1574" s="91"/>
      <c r="K1574" s="90" t="s">
        <v>23</v>
      </c>
      <c r="L1574" s="92">
        <v>1</v>
      </c>
      <c r="M1574" s="138">
        <f t="shared" si="532"/>
        <v>46753</v>
      </c>
      <c r="N1574" s="137"/>
      <c r="O1574" s="90"/>
      <c r="P1574" s="86" t="s">
        <v>113</v>
      </c>
      <c r="Q1574" s="86"/>
      <c r="R1574" s="93" t="str">
        <f t="shared" si="431"/>
        <v>2024 Validation</v>
      </c>
    </row>
    <row r="1575" spans="1:18" x14ac:dyDescent="0.6">
      <c r="A1575" s="82" t="str">
        <f t="shared" si="516"/>
        <v>2028Q1</v>
      </c>
      <c r="B1575" s="82">
        <f t="shared" si="517"/>
        <v>1</v>
      </c>
      <c r="C1575" s="82">
        <f t="shared" ref="C1575:D1575" si="536">C1028</f>
        <v>2028</v>
      </c>
      <c r="D1575" s="82">
        <f t="shared" si="536"/>
        <v>2</v>
      </c>
      <c r="G1575" s="90" t="s">
        <v>161</v>
      </c>
      <c r="H1575" s="90" t="s">
        <v>22</v>
      </c>
      <c r="I1575" s="91">
        <f t="shared" ca="1" si="531"/>
        <v>16.947258118138521</v>
      </c>
      <c r="J1575" s="91"/>
      <c r="K1575" s="90" t="s">
        <v>23</v>
      </c>
      <c r="L1575" s="92">
        <v>1</v>
      </c>
      <c r="M1575" s="138">
        <f t="shared" si="532"/>
        <v>46784</v>
      </c>
      <c r="N1575" s="137"/>
      <c r="O1575" s="90"/>
      <c r="P1575" s="86" t="s">
        <v>113</v>
      </c>
      <c r="Q1575" s="86"/>
      <c r="R1575" s="93" t="str">
        <f t="shared" si="431"/>
        <v>2024 Validation</v>
      </c>
    </row>
    <row r="1576" spans="1:18" x14ac:dyDescent="0.6">
      <c r="A1576" s="82" t="str">
        <f t="shared" si="516"/>
        <v>2028Q1</v>
      </c>
      <c r="B1576" s="82">
        <f t="shared" si="517"/>
        <v>1</v>
      </c>
      <c r="C1576" s="82">
        <f t="shared" ref="C1576:D1576" si="537">C1029</f>
        <v>2028</v>
      </c>
      <c r="D1576" s="82">
        <f t="shared" si="537"/>
        <v>3</v>
      </c>
      <c r="G1576" s="90" t="s">
        <v>161</v>
      </c>
      <c r="H1576" s="90" t="s">
        <v>22</v>
      </c>
      <c r="I1576" s="91">
        <f t="shared" ca="1" si="531"/>
        <v>16.408581647550285</v>
      </c>
      <c r="J1576" s="91"/>
      <c r="K1576" s="90" t="s">
        <v>23</v>
      </c>
      <c r="L1576" s="92">
        <v>1</v>
      </c>
      <c r="M1576" s="138">
        <f t="shared" si="532"/>
        <v>46813</v>
      </c>
      <c r="N1576" s="137"/>
      <c r="O1576" s="90"/>
      <c r="P1576" s="86" t="s">
        <v>113</v>
      </c>
      <c r="Q1576" s="86"/>
      <c r="R1576" s="93" t="str">
        <f t="shared" si="431"/>
        <v>2024 Validation</v>
      </c>
    </row>
    <row r="1577" spans="1:18" x14ac:dyDescent="0.6">
      <c r="A1577" s="82" t="str">
        <f t="shared" si="516"/>
        <v>2028Q2</v>
      </c>
      <c r="B1577" s="82">
        <f t="shared" si="517"/>
        <v>2</v>
      </c>
      <c r="C1577" s="82">
        <f t="shared" ref="C1577:D1577" si="538">C1030</f>
        <v>2028</v>
      </c>
      <c r="D1577" s="82">
        <f t="shared" si="538"/>
        <v>4</v>
      </c>
      <c r="G1577" s="90" t="s">
        <v>161</v>
      </c>
      <c r="H1577" s="90" t="s">
        <v>22</v>
      </c>
      <c r="I1577" s="91">
        <f t="shared" ca="1" si="531"/>
        <v>9.8311449334617738</v>
      </c>
      <c r="J1577" s="91"/>
      <c r="K1577" s="90" t="s">
        <v>23</v>
      </c>
      <c r="L1577" s="92">
        <v>1</v>
      </c>
      <c r="M1577" s="138">
        <f t="shared" si="532"/>
        <v>46844</v>
      </c>
      <c r="N1577" s="137"/>
      <c r="O1577" s="90"/>
      <c r="P1577" s="86" t="s">
        <v>113</v>
      </c>
      <c r="Q1577" s="86"/>
      <c r="R1577" s="93" t="str">
        <f t="shared" si="431"/>
        <v>2024 Validation</v>
      </c>
    </row>
    <row r="1578" spans="1:18" x14ac:dyDescent="0.6">
      <c r="A1578" s="82" t="str">
        <f t="shared" si="516"/>
        <v>2028Q2</v>
      </c>
      <c r="B1578" s="82">
        <f t="shared" si="517"/>
        <v>2</v>
      </c>
      <c r="C1578" s="82">
        <f t="shared" ref="C1578:D1578" si="539">C1031</f>
        <v>2028</v>
      </c>
      <c r="D1578" s="82">
        <f t="shared" si="539"/>
        <v>5</v>
      </c>
      <c r="G1578" s="90" t="s">
        <v>161</v>
      </c>
      <c r="H1578" s="90" t="s">
        <v>22</v>
      </c>
      <c r="I1578" s="91">
        <f t="shared" ca="1" si="531"/>
        <v>9.2725174824813816</v>
      </c>
      <c r="J1578" s="91"/>
      <c r="K1578" s="90" t="s">
        <v>23</v>
      </c>
      <c r="L1578" s="92">
        <v>1</v>
      </c>
      <c r="M1578" s="138">
        <f t="shared" si="532"/>
        <v>46874</v>
      </c>
      <c r="N1578" s="137"/>
      <c r="O1578" s="90"/>
      <c r="P1578" s="86" t="s">
        <v>113</v>
      </c>
      <c r="Q1578" s="86"/>
      <c r="R1578" s="93" t="str">
        <f t="shared" si="431"/>
        <v>2024 Validation</v>
      </c>
    </row>
    <row r="1579" spans="1:18" x14ac:dyDescent="0.6">
      <c r="A1579" s="82" t="str">
        <f t="shared" si="516"/>
        <v>2028Q2</v>
      </c>
      <c r="B1579" s="82">
        <f t="shared" si="517"/>
        <v>2</v>
      </c>
      <c r="C1579" s="82">
        <f t="shared" ref="C1579:D1579" si="540">C1032</f>
        <v>2028</v>
      </c>
      <c r="D1579" s="82">
        <f t="shared" si="540"/>
        <v>6</v>
      </c>
      <c r="G1579" s="90" t="s">
        <v>161</v>
      </c>
      <c r="H1579" s="90" t="s">
        <v>22</v>
      </c>
      <c r="I1579" s="91">
        <f t="shared" ca="1" si="531"/>
        <v>9.2725174824813816</v>
      </c>
      <c r="J1579" s="91"/>
      <c r="K1579" s="90" t="s">
        <v>23</v>
      </c>
      <c r="L1579" s="92">
        <v>1</v>
      </c>
      <c r="M1579" s="138">
        <f t="shared" si="532"/>
        <v>46905</v>
      </c>
      <c r="N1579" s="137"/>
      <c r="O1579" s="90"/>
      <c r="P1579" s="86" t="s">
        <v>113</v>
      </c>
      <c r="Q1579" s="86"/>
      <c r="R1579" s="93" t="str">
        <f t="shared" si="431"/>
        <v>2024 Validation</v>
      </c>
    </row>
    <row r="1580" spans="1:18" x14ac:dyDescent="0.6">
      <c r="A1580" s="82" t="str">
        <f t="shared" si="516"/>
        <v>2028Q3</v>
      </c>
      <c r="B1580" s="82">
        <f t="shared" si="517"/>
        <v>3</v>
      </c>
      <c r="C1580" s="82">
        <f t="shared" ref="C1580:D1580" si="541">C1033</f>
        <v>2028</v>
      </c>
      <c r="D1580" s="82">
        <f t="shared" si="541"/>
        <v>7</v>
      </c>
      <c r="G1580" s="90" t="s">
        <v>161</v>
      </c>
      <c r="H1580" s="90" t="s">
        <v>22</v>
      </c>
      <c r="I1580" s="91">
        <f t="shared" ca="1" si="531"/>
        <v>8.9936444146401655</v>
      </c>
      <c r="J1580" s="91"/>
      <c r="K1580" s="90" t="s">
        <v>23</v>
      </c>
      <c r="L1580" s="92">
        <v>1</v>
      </c>
      <c r="M1580" s="138">
        <f t="shared" si="532"/>
        <v>46935</v>
      </c>
      <c r="N1580" s="137"/>
      <c r="O1580" s="90"/>
      <c r="P1580" s="86" t="s">
        <v>113</v>
      </c>
      <c r="Q1580" s="86"/>
      <c r="R1580" s="93" t="str">
        <f t="shared" si="431"/>
        <v>2024 Validation</v>
      </c>
    </row>
    <row r="1581" spans="1:18" x14ac:dyDescent="0.6">
      <c r="A1581" s="82" t="str">
        <f t="shared" si="516"/>
        <v>2028Q3</v>
      </c>
      <c r="B1581" s="82">
        <f t="shared" si="517"/>
        <v>3</v>
      </c>
      <c r="C1581" s="82">
        <f t="shared" ref="C1581:D1581" si="542">C1034</f>
        <v>2028</v>
      </c>
      <c r="D1581" s="82">
        <f t="shared" si="542"/>
        <v>8</v>
      </c>
      <c r="G1581" s="90" t="s">
        <v>161</v>
      </c>
      <c r="H1581" s="90" t="s">
        <v>22</v>
      </c>
      <c r="I1581" s="91">
        <f t="shared" ca="1" si="531"/>
        <v>8.9936444146401655</v>
      </c>
      <c r="J1581" s="91"/>
      <c r="K1581" s="90" t="s">
        <v>23</v>
      </c>
      <c r="L1581" s="92">
        <v>1</v>
      </c>
      <c r="M1581" s="138">
        <f t="shared" si="532"/>
        <v>46966</v>
      </c>
      <c r="N1581" s="137"/>
      <c r="O1581" s="90"/>
      <c r="P1581" s="86" t="s">
        <v>113</v>
      </c>
      <c r="Q1581" s="86"/>
      <c r="R1581" s="93" t="str">
        <f t="shared" si="431"/>
        <v>2024 Validation</v>
      </c>
    </row>
    <row r="1582" spans="1:18" x14ac:dyDescent="0.6">
      <c r="A1582" s="82" t="str">
        <f t="shared" si="516"/>
        <v>2028Q3</v>
      </c>
      <c r="B1582" s="82">
        <f t="shared" si="517"/>
        <v>3</v>
      </c>
      <c r="C1582" s="82">
        <f t="shared" ref="C1582:D1582" si="543">C1035</f>
        <v>2028</v>
      </c>
      <c r="D1582" s="82">
        <f t="shared" si="543"/>
        <v>9</v>
      </c>
      <c r="G1582" s="90" t="s">
        <v>161</v>
      </c>
      <c r="H1582" s="90" t="s">
        <v>22</v>
      </c>
      <c r="I1582" s="91">
        <f t="shared" ca="1" si="531"/>
        <v>8.9936444146401655</v>
      </c>
      <c r="J1582" s="91"/>
      <c r="K1582" s="90" t="s">
        <v>23</v>
      </c>
      <c r="L1582" s="92">
        <v>1</v>
      </c>
      <c r="M1582" s="138">
        <f t="shared" si="532"/>
        <v>46997</v>
      </c>
      <c r="N1582" s="137"/>
      <c r="O1582" s="90"/>
      <c r="P1582" s="86" t="s">
        <v>113</v>
      </c>
      <c r="Q1582" s="86"/>
      <c r="R1582" s="93" t="str">
        <f t="shared" si="431"/>
        <v>2024 Validation</v>
      </c>
    </row>
    <row r="1583" spans="1:18" x14ac:dyDescent="0.6">
      <c r="A1583" s="82" t="str">
        <f t="shared" si="516"/>
        <v>2028Q4</v>
      </c>
      <c r="B1583" s="82">
        <f t="shared" si="517"/>
        <v>4</v>
      </c>
      <c r="C1583" s="82">
        <f t="shared" ref="C1583:D1583" si="544">C1036</f>
        <v>2028</v>
      </c>
      <c r="D1583" s="82">
        <f t="shared" si="544"/>
        <v>10</v>
      </c>
      <c r="G1583" s="90" t="s">
        <v>161</v>
      </c>
      <c r="H1583" s="90" t="s">
        <v>22</v>
      </c>
      <c r="I1583" s="91">
        <f t="shared" ca="1" si="531"/>
        <v>10.547335574849178</v>
      </c>
      <c r="J1583" s="91"/>
      <c r="K1583" s="90" t="s">
        <v>23</v>
      </c>
      <c r="L1583" s="92">
        <v>1</v>
      </c>
      <c r="M1583" s="138">
        <f t="shared" si="532"/>
        <v>47027</v>
      </c>
      <c r="N1583" s="137"/>
      <c r="O1583" s="90"/>
      <c r="P1583" s="86" t="s">
        <v>113</v>
      </c>
      <c r="Q1583" s="86"/>
      <c r="R1583" s="93" t="str">
        <f t="shared" si="431"/>
        <v>2024 Validation</v>
      </c>
    </row>
    <row r="1584" spans="1:18" x14ac:dyDescent="0.6">
      <c r="A1584" s="82" t="str">
        <f t="shared" si="516"/>
        <v>2028Q4</v>
      </c>
      <c r="B1584" s="82">
        <f t="shared" si="517"/>
        <v>4</v>
      </c>
      <c r="C1584" s="82">
        <f t="shared" ref="C1584:D1584" si="545">C1037</f>
        <v>2028</v>
      </c>
      <c r="D1584" s="82">
        <f t="shared" si="545"/>
        <v>11</v>
      </c>
      <c r="G1584" s="90" t="s">
        <v>161</v>
      </c>
      <c r="H1584" s="90" t="s">
        <v>22</v>
      </c>
      <c r="I1584" s="91">
        <f t="shared" ca="1" si="531"/>
        <v>10.547335574849178</v>
      </c>
      <c r="J1584" s="91"/>
      <c r="K1584" s="90" t="s">
        <v>23</v>
      </c>
      <c r="L1584" s="92">
        <v>1</v>
      </c>
      <c r="M1584" s="138">
        <f t="shared" si="532"/>
        <v>47058</v>
      </c>
      <c r="N1584" s="137"/>
      <c r="O1584" s="90"/>
      <c r="P1584" s="86" t="s">
        <v>113</v>
      </c>
      <c r="Q1584" s="86"/>
      <c r="R1584" s="93" t="str">
        <f t="shared" si="431"/>
        <v>2024 Validation</v>
      </c>
    </row>
    <row r="1585" spans="1:18" x14ac:dyDescent="0.6">
      <c r="A1585" s="82" t="str">
        <f t="shared" si="516"/>
        <v>2028Q4</v>
      </c>
      <c r="B1585" s="82">
        <f t="shared" si="517"/>
        <v>4</v>
      </c>
      <c r="C1585" s="82">
        <f t="shared" ref="C1585:D1585" si="546">C1038</f>
        <v>2028</v>
      </c>
      <c r="D1585" s="82">
        <f t="shared" si="546"/>
        <v>12</v>
      </c>
      <c r="G1585" s="90" t="s">
        <v>161</v>
      </c>
      <c r="H1585" s="90" t="s">
        <v>22</v>
      </c>
      <c r="I1585" s="91">
        <f t="shared" ca="1" si="531"/>
        <v>11.020717927790354</v>
      </c>
      <c r="J1585" s="91"/>
      <c r="K1585" s="90" t="s">
        <v>23</v>
      </c>
      <c r="L1585" s="92">
        <v>1</v>
      </c>
      <c r="M1585" s="138">
        <f t="shared" si="532"/>
        <v>47088</v>
      </c>
      <c r="N1585" s="137"/>
      <c r="O1585" s="90"/>
      <c r="P1585" s="86" t="s">
        <v>113</v>
      </c>
      <c r="Q1585" s="86"/>
      <c r="R1585" s="93" t="str">
        <f t="shared" si="431"/>
        <v>2024 Validation</v>
      </c>
    </row>
    <row r="1586" spans="1:18" x14ac:dyDescent="0.6">
      <c r="A1586" s="82" t="str">
        <f t="shared" si="516"/>
        <v>2029Q1</v>
      </c>
      <c r="B1586" s="82">
        <f t="shared" si="517"/>
        <v>1</v>
      </c>
      <c r="C1586" s="82">
        <f t="shared" ref="C1586:D1586" si="547">C1039</f>
        <v>2029</v>
      </c>
      <c r="D1586" s="82">
        <f t="shared" si="547"/>
        <v>1</v>
      </c>
      <c r="G1586" s="90" t="s">
        <v>161</v>
      </c>
      <c r="H1586" s="90" t="s">
        <v>22</v>
      </c>
      <c r="I1586" s="91">
        <f t="shared" ca="1" si="531"/>
        <v>16.673385569118913</v>
      </c>
      <c r="J1586" s="91"/>
      <c r="K1586" s="90" t="s">
        <v>23</v>
      </c>
      <c r="L1586" s="92">
        <v>1</v>
      </c>
      <c r="M1586" s="138">
        <f t="shared" si="532"/>
        <v>47119</v>
      </c>
      <c r="N1586" s="137"/>
      <c r="O1586" s="90"/>
      <c r="P1586" s="86" t="s">
        <v>113</v>
      </c>
      <c r="Q1586" s="86"/>
      <c r="R1586" s="93" t="str">
        <f t="shared" si="431"/>
        <v>2024 Validation</v>
      </c>
    </row>
    <row r="1587" spans="1:18" x14ac:dyDescent="0.6">
      <c r="A1587" s="82" t="str">
        <f t="shared" si="516"/>
        <v>2029Q1</v>
      </c>
      <c r="B1587" s="82">
        <f t="shared" si="517"/>
        <v>1</v>
      </c>
      <c r="C1587" s="82">
        <f t="shared" ref="C1587:D1587" si="548">C1040</f>
        <v>2029</v>
      </c>
      <c r="D1587" s="82">
        <f t="shared" si="548"/>
        <v>2</v>
      </c>
      <c r="G1587" s="90" t="s">
        <v>161</v>
      </c>
      <c r="H1587" s="90" t="s">
        <v>22</v>
      </c>
      <c r="I1587" s="91">
        <f t="shared" ca="1" si="531"/>
        <v>16.947258118138521</v>
      </c>
      <c r="J1587" s="91"/>
      <c r="K1587" s="90" t="s">
        <v>23</v>
      </c>
      <c r="L1587" s="92">
        <v>1</v>
      </c>
      <c r="M1587" s="138">
        <f t="shared" si="532"/>
        <v>47150</v>
      </c>
      <c r="N1587" s="137"/>
      <c r="O1587" s="90"/>
      <c r="P1587" s="86" t="s">
        <v>113</v>
      </c>
      <c r="Q1587" s="86"/>
      <c r="R1587" s="93" t="str">
        <f t="shared" si="431"/>
        <v>2024 Validation</v>
      </c>
    </row>
    <row r="1588" spans="1:18" x14ac:dyDescent="0.6">
      <c r="A1588" s="82" t="str">
        <f t="shared" si="516"/>
        <v>2029Q1</v>
      </c>
      <c r="B1588" s="82">
        <f t="shared" si="517"/>
        <v>1</v>
      </c>
      <c r="C1588" s="82">
        <f t="shared" ref="C1588:D1588" si="549">C1041</f>
        <v>2029</v>
      </c>
      <c r="D1588" s="82">
        <f t="shared" si="549"/>
        <v>3</v>
      </c>
      <c r="G1588" s="90" t="s">
        <v>161</v>
      </c>
      <c r="H1588" s="90" t="s">
        <v>22</v>
      </c>
      <c r="I1588" s="91">
        <f t="shared" ca="1" si="531"/>
        <v>16.408581647550285</v>
      </c>
      <c r="J1588" s="91"/>
      <c r="K1588" s="90" t="s">
        <v>23</v>
      </c>
      <c r="L1588" s="92">
        <v>1</v>
      </c>
      <c r="M1588" s="138">
        <f t="shared" si="532"/>
        <v>47178</v>
      </c>
      <c r="N1588" s="137"/>
      <c r="O1588" s="90"/>
      <c r="P1588" s="86" t="s">
        <v>113</v>
      </c>
      <c r="Q1588" s="86"/>
      <c r="R1588" s="93" t="str">
        <f t="shared" si="431"/>
        <v>2024 Validation</v>
      </c>
    </row>
    <row r="1589" spans="1:18" x14ac:dyDescent="0.6">
      <c r="A1589" s="82" t="str">
        <f t="shared" si="516"/>
        <v>2029Q2</v>
      </c>
      <c r="B1589" s="82">
        <f t="shared" si="517"/>
        <v>2</v>
      </c>
      <c r="C1589" s="82">
        <f t="shared" ref="C1589:D1589" si="550">C1042</f>
        <v>2029</v>
      </c>
      <c r="D1589" s="82">
        <f t="shared" si="550"/>
        <v>4</v>
      </c>
      <c r="G1589" s="90" t="s">
        <v>161</v>
      </c>
      <c r="H1589" s="90" t="s">
        <v>22</v>
      </c>
      <c r="I1589" s="91">
        <f t="shared" ca="1" si="531"/>
        <v>9.8311449334617738</v>
      </c>
      <c r="J1589" s="91"/>
      <c r="K1589" s="90" t="s">
        <v>23</v>
      </c>
      <c r="L1589" s="92">
        <v>1</v>
      </c>
      <c r="M1589" s="138">
        <f t="shared" si="532"/>
        <v>47209</v>
      </c>
      <c r="N1589" s="137"/>
      <c r="O1589" s="90"/>
      <c r="P1589" s="86" t="s">
        <v>113</v>
      </c>
      <c r="Q1589" s="86"/>
      <c r="R1589" s="93" t="str">
        <f t="shared" si="431"/>
        <v>2024 Validation</v>
      </c>
    </row>
    <row r="1590" spans="1:18" x14ac:dyDescent="0.6">
      <c r="A1590" s="82" t="str">
        <f t="shared" si="516"/>
        <v>2029Q2</v>
      </c>
      <c r="B1590" s="82">
        <f t="shared" si="517"/>
        <v>2</v>
      </c>
      <c r="C1590" s="82">
        <f t="shared" ref="C1590:D1590" si="551">C1043</f>
        <v>2029</v>
      </c>
      <c r="D1590" s="82">
        <f t="shared" si="551"/>
        <v>5</v>
      </c>
      <c r="G1590" s="90" t="s">
        <v>161</v>
      </c>
      <c r="H1590" s="90" t="s">
        <v>22</v>
      </c>
      <c r="I1590" s="91">
        <f t="shared" ca="1" si="531"/>
        <v>9.2725174824813816</v>
      </c>
      <c r="J1590" s="91"/>
      <c r="K1590" s="90" t="s">
        <v>23</v>
      </c>
      <c r="L1590" s="92">
        <v>1</v>
      </c>
      <c r="M1590" s="138">
        <f t="shared" si="532"/>
        <v>47239</v>
      </c>
      <c r="N1590" s="137"/>
      <c r="O1590" s="90"/>
      <c r="P1590" s="86" t="s">
        <v>113</v>
      </c>
      <c r="Q1590" s="86"/>
      <c r="R1590" s="93" t="str">
        <f t="shared" si="431"/>
        <v>2024 Validation</v>
      </c>
    </row>
    <row r="1591" spans="1:18" x14ac:dyDescent="0.6">
      <c r="A1591" s="82" t="str">
        <f t="shared" si="516"/>
        <v>2029Q2</v>
      </c>
      <c r="B1591" s="82">
        <f t="shared" si="517"/>
        <v>2</v>
      </c>
      <c r="C1591" s="82">
        <f t="shared" ref="C1591:D1591" si="552">C1044</f>
        <v>2029</v>
      </c>
      <c r="D1591" s="82">
        <f t="shared" si="552"/>
        <v>6</v>
      </c>
      <c r="G1591" s="90" t="s">
        <v>161</v>
      </c>
      <c r="H1591" s="90" t="s">
        <v>22</v>
      </c>
      <c r="I1591" s="91">
        <f t="shared" ca="1" si="531"/>
        <v>9.2725174824813816</v>
      </c>
      <c r="J1591" s="91"/>
      <c r="K1591" s="90" t="s">
        <v>23</v>
      </c>
      <c r="L1591" s="92">
        <v>1</v>
      </c>
      <c r="M1591" s="138">
        <f t="shared" si="532"/>
        <v>47270</v>
      </c>
      <c r="N1591" s="137"/>
      <c r="O1591" s="90"/>
      <c r="P1591" s="86" t="s">
        <v>113</v>
      </c>
      <c r="Q1591" s="86"/>
      <c r="R1591" s="93" t="str">
        <f t="shared" si="431"/>
        <v>2024 Validation</v>
      </c>
    </row>
    <row r="1592" spans="1:18" x14ac:dyDescent="0.6">
      <c r="A1592" s="82" t="str">
        <f t="shared" si="516"/>
        <v>2029Q3</v>
      </c>
      <c r="B1592" s="82">
        <f t="shared" si="517"/>
        <v>3</v>
      </c>
      <c r="C1592" s="82">
        <f t="shared" ref="C1592:D1592" si="553">C1045</f>
        <v>2029</v>
      </c>
      <c r="D1592" s="82">
        <f t="shared" si="553"/>
        <v>7</v>
      </c>
      <c r="G1592" s="90" t="s">
        <v>161</v>
      </c>
      <c r="H1592" s="90" t="s">
        <v>22</v>
      </c>
      <c r="I1592" s="91">
        <f t="shared" ca="1" si="531"/>
        <v>8.9936444146401655</v>
      </c>
      <c r="J1592" s="91"/>
      <c r="K1592" s="90" t="s">
        <v>23</v>
      </c>
      <c r="L1592" s="92">
        <v>1</v>
      </c>
      <c r="M1592" s="138">
        <f t="shared" si="532"/>
        <v>47300</v>
      </c>
      <c r="N1592" s="137"/>
      <c r="O1592" s="90"/>
      <c r="P1592" s="86" t="s">
        <v>113</v>
      </c>
      <c r="Q1592" s="86"/>
      <c r="R1592" s="93" t="str">
        <f t="shared" si="431"/>
        <v>2024 Validation</v>
      </c>
    </row>
    <row r="1593" spans="1:18" x14ac:dyDescent="0.6">
      <c r="A1593" s="82" t="str">
        <f t="shared" si="516"/>
        <v>2029Q3</v>
      </c>
      <c r="B1593" s="82">
        <f t="shared" si="517"/>
        <v>3</v>
      </c>
      <c r="C1593" s="82">
        <f t="shared" ref="C1593:D1593" si="554">C1046</f>
        <v>2029</v>
      </c>
      <c r="D1593" s="82">
        <f t="shared" si="554"/>
        <v>8</v>
      </c>
      <c r="G1593" s="90" t="s">
        <v>161</v>
      </c>
      <c r="H1593" s="90" t="s">
        <v>22</v>
      </c>
      <c r="I1593" s="91">
        <f t="shared" ca="1" si="531"/>
        <v>8.9936444146401655</v>
      </c>
      <c r="J1593" s="91"/>
      <c r="K1593" s="90" t="s">
        <v>23</v>
      </c>
      <c r="L1593" s="92">
        <v>1</v>
      </c>
      <c r="M1593" s="138">
        <f t="shared" si="532"/>
        <v>47331</v>
      </c>
      <c r="N1593" s="137"/>
      <c r="O1593" s="90"/>
      <c r="P1593" s="86" t="s">
        <v>113</v>
      </c>
      <c r="Q1593" s="86"/>
      <c r="R1593" s="93" t="str">
        <f t="shared" si="431"/>
        <v>2024 Validation</v>
      </c>
    </row>
    <row r="1594" spans="1:18" x14ac:dyDescent="0.6">
      <c r="A1594" s="82" t="str">
        <f t="shared" si="516"/>
        <v>2029Q3</v>
      </c>
      <c r="B1594" s="82">
        <f t="shared" si="517"/>
        <v>3</v>
      </c>
      <c r="C1594" s="82">
        <f t="shared" ref="C1594:D1594" si="555">C1047</f>
        <v>2029</v>
      </c>
      <c r="D1594" s="82">
        <f t="shared" si="555"/>
        <v>9</v>
      </c>
      <c r="G1594" s="90" t="s">
        <v>161</v>
      </c>
      <c r="H1594" s="90" t="s">
        <v>22</v>
      </c>
      <c r="I1594" s="91">
        <f t="shared" ca="1" si="531"/>
        <v>8.9936444146401655</v>
      </c>
      <c r="J1594" s="91"/>
      <c r="K1594" s="90" t="s">
        <v>23</v>
      </c>
      <c r="L1594" s="92">
        <v>1</v>
      </c>
      <c r="M1594" s="138">
        <f t="shared" si="532"/>
        <v>47362</v>
      </c>
      <c r="N1594" s="137"/>
      <c r="O1594" s="90"/>
      <c r="P1594" s="86" t="s">
        <v>113</v>
      </c>
      <c r="Q1594" s="86"/>
      <c r="R1594" s="93" t="str">
        <f t="shared" si="431"/>
        <v>2024 Validation</v>
      </c>
    </row>
    <row r="1595" spans="1:18" x14ac:dyDescent="0.6">
      <c r="A1595" s="82" t="str">
        <f t="shared" si="516"/>
        <v>2029Q4</v>
      </c>
      <c r="B1595" s="82">
        <f t="shared" si="517"/>
        <v>4</v>
      </c>
      <c r="C1595" s="82">
        <f t="shared" ref="C1595:D1595" si="556">C1048</f>
        <v>2029</v>
      </c>
      <c r="D1595" s="82">
        <f t="shared" si="556"/>
        <v>10</v>
      </c>
      <c r="G1595" s="90" t="s">
        <v>161</v>
      </c>
      <c r="H1595" s="90" t="s">
        <v>22</v>
      </c>
      <c r="I1595" s="91">
        <f t="shared" ca="1" si="531"/>
        <v>10.547335574849178</v>
      </c>
      <c r="J1595" s="91"/>
      <c r="K1595" s="90" t="s">
        <v>23</v>
      </c>
      <c r="L1595" s="92">
        <v>1</v>
      </c>
      <c r="M1595" s="138">
        <f t="shared" si="532"/>
        <v>47392</v>
      </c>
      <c r="N1595" s="137"/>
      <c r="O1595" s="90"/>
      <c r="P1595" s="86" t="s">
        <v>113</v>
      </c>
      <c r="Q1595" s="86"/>
      <c r="R1595" s="93" t="str">
        <f t="shared" si="431"/>
        <v>2024 Validation</v>
      </c>
    </row>
    <row r="1596" spans="1:18" x14ac:dyDescent="0.6">
      <c r="A1596" s="82" t="str">
        <f t="shared" si="516"/>
        <v>2029Q4</v>
      </c>
      <c r="B1596" s="82">
        <f t="shared" si="517"/>
        <v>4</v>
      </c>
      <c r="C1596" s="82">
        <f t="shared" ref="C1596:D1596" si="557">C1049</f>
        <v>2029</v>
      </c>
      <c r="D1596" s="82">
        <f t="shared" si="557"/>
        <v>11</v>
      </c>
      <c r="G1596" s="90" t="s">
        <v>161</v>
      </c>
      <c r="H1596" s="90" t="s">
        <v>22</v>
      </c>
      <c r="I1596" s="91">
        <f t="shared" ca="1" si="531"/>
        <v>10.547335574849178</v>
      </c>
      <c r="J1596" s="91"/>
      <c r="K1596" s="90" t="s">
        <v>23</v>
      </c>
      <c r="L1596" s="92">
        <v>1</v>
      </c>
      <c r="M1596" s="138">
        <f t="shared" si="532"/>
        <v>47423</v>
      </c>
      <c r="N1596" s="137"/>
      <c r="O1596" s="90"/>
      <c r="P1596" s="86" t="s">
        <v>113</v>
      </c>
      <c r="Q1596" s="86"/>
      <c r="R1596" s="93" t="str">
        <f t="shared" si="431"/>
        <v>2024 Validation</v>
      </c>
    </row>
    <row r="1597" spans="1:18" x14ac:dyDescent="0.6">
      <c r="A1597" s="82" t="str">
        <f t="shared" si="516"/>
        <v>2029Q4</v>
      </c>
      <c r="B1597" s="82">
        <f t="shared" si="517"/>
        <v>4</v>
      </c>
      <c r="C1597" s="82">
        <f t="shared" ref="C1597:D1597" si="558">C1050</f>
        <v>2029</v>
      </c>
      <c r="D1597" s="82">
        <f t="shared" si="558"/>
        <v>12</v>
      </c>
      <c r="G1597" s="90" t="s">
        <v>161</v>
      </c>
      <c r="H1597" s="90" t="s">
        <v>22</v>
      </c>
      <c r="I1597" s="91">
        <f t="shared" ca="1" si="531"/>
        <v>11.020717927790354</v>
      </c>
      <c r="J1597" s="91"/>
      <c r="K1597" s="90" t="s">
        <v>23</v>
      </c>
      <c r="L1597" s="92">
        <v>1</v>
      </c>
      <c r="M1597" s="138">
        <f t="shared" si="532"/>
        <v>47453</v>
      </c>
      <c r="N1597" s="137"/>
      <c r="O1597" s="90"/>
      <c r="P1597" s="86" t="s">
        <v>113</v>
      </c>
      <c r="Q1597" s="86"/>
      <c r="R1597" s="93" t="str">
        <f t="shared" si="431"/>
        <v>2024 Validation</v>
      </c>
    </row>
    <row r="1598" spans="1:18" x14ac:dyDescent="0.6">
      <c r="A1598" s="82" t="str">
        <f t="shared" si="516"/>
        <v>2030Q1</v>
      </c>
      <c r="B1598" s="82">
        <f t="shared" si="517"/>
        <v>1</v>
      </c>
      <c r="C1598" s="82">
        <f t="shared" ref="C1598:D1598" si="559">C1051</f>
        <v>2030</v>
      </c>
      <c r="D1598" s="82">
        <f t="shared" si="559"/>
        <v>1</v>
      </c>
      <c r="G1598" s="90" t="s">
        <v>161</v>
      </c>
      <c r="H1598" s="90" t="s">
        <v>22</v>
      </c>
      <c r="I1598" s="91">
        <f t="shared" ca="1" si="531"/>
        <v>16.673385569118913</v>
      </c>
      <c r="J1598" s="91"/>
      <c r="K1598" s="90" t="s">
        <v>23</v>
      </c>
      <c r="L1598" s="92">
        <v>1</v>
      </c>
      <c r="M1598" s="138">
        <f t="shared" si="532"/>
        <v>47484</v>
      </c>
      <c r="N1598" s="137"/>
      <c r="O1598" s="90"/>
      <c r="P1598" s="86" t="s">
        <v>113</v>
      </c>
      <c r="Q1598" s="86"/>
      <c r="R1598" s="93" t="str">
        <f t="shared" si="431"/>
        <v>2024 Validation</v>
      </c>
    </row>
    <row r="1599" spans="1:18" x14ac:dyDescent="0.6">
      <c r="A1599" s="82" t="str">
        <f t="shared" si="516"/>
        <v>2030Q1</v>
      </c>
      <c r="B1599" s="82">
        <f t="shared" si="517"/>
        <v>1</v>
      </c>
      <c r="C1599" s="82">
        <f t="shared" ref="C1599:D1599" si="560">C1052</f>
        <v>2030</v>
      </c>
      <c r="D1599" s="82">
        <f t="shared" si="560"/>
        <v>2</v>
      </c>
      <c r="G1599" s="90" t="s">
        <v>161</v>
      </c>
      <c r="H1599" s="90" t="s">
        <v>22</v>
      </c>
      <c r="I1599" s="91">
        <f t="shared" ca="1" si="531"/>
        <v>16.947258118138521</v>
      </c>
      <c r="J1599" s="91"/>
      <c r="K1599" s="90" t="s">
        <v>23</v>
      </c>
      <c r="L1599" s="92">
        <v>1</v>
      </c>
      <c r="M1599" s="138">
        <f t="shared" si="532"/>
        <v>47515</v>
      </c>
      <c r="N1599" s="137"/>
      <c r="O1599" s="90"/>
      <c r="P1599" s="86" t="s">
        <v>113</v>
      </c>
      <c r="Q1599" s="86"/>
      <c r="R1599" s="93" t="str">
        <f t="shared" si="431"/>
        <v>2024 Validation</v>
      </c>
    </row>
    <row r="1600" spans="1:18" x14ac:dyDescent="0.6">
      <c r="A1600" s="82" t="str">
        <f t="shared" si="516"/>
        <v>2030Q1</v>
      </c>
      <c r="B1600" s="82">
        <f t="shared" si="517"/>
        <v>1</v>
      </c>
      <c r="C1600" s="82">
        <f t="shared" ref="C1600:D1600" si="561">C1053</f>
        <v>2030</v>
      </c>
      <c r="D1600" s="82">
        <f t="shared" si="561"/>
        <v>3</v>
      </c>
      <c r="G1600" s="90" t="s">
        <v>161</v>
      </c>
      <c r="H1600" s="90" t="s">
        <v>22</v>
      </c>
      <c r="I1600" s="91">
        <f t="shared" ca="1" si="531"/>
        <v>16.408581647550285</v>
      </c>
      <c r="J1600" s="91"/>
      <c r="K1600" s="90" t="s">
        <v>23</v>
      </c>
      <c r="L1600" s="92">
        <v>1</v>
      </c>
      <c r="M1600" s="138">
        <f t="shared" si="532"/>
        <v>47543</v>
      </c>
      <c r="N1600" s="137"/>
      <c r="O1600" s="90"/>
      <c r="P1600" s="86" t="s">
        <v>113</v>
      </c>
      <c r="Q1600" s="86"/>
      <c r="R1600" s="93" t="str">
        <f t="shared" si="431"/>
        <v>2024 Validation</v>
      </c>
    </row>
    <row r="1601" spans="1:18" x14ac:dyDescent="0.6">
      <c r="A1601" s="82" t="str">
        <f t="shared" si="516"/>
        <v>2030Q2</v>
      </c>
      <c r="B1601" s="82">
        <f t="shared" si="517"/>
        <v>2</v>
      </c>
      <c r="C1601" s="82">
        <f t="shared" ref="C1601:D1601" si="562">C1054</f>
        <v>2030</v>
      </c>
      <c r="D1601" s="82">
        <f t="shared" si="562"/>
        <v>4</v>
      </c>
      <c r="G1601" s="90" t="s">
        <v>161</v>
      </c>
      <c r="H1601" s="90" t="s">
        <v>22</v>
      </c>
      <c r="I1601" s="91">
        <f t="shared" ca="1" si="531"/>
        <v>9.8311449334617738</v>
      </c>
      <c r="J1601" s="91"/>
      <c r="K1601" s="90" t="s">
        <v>23</v>
      </c>
      <c r="L1601" s="92">
        <v>1</v>
      </c>
      <c r="M1601" s="138">
        <f t="shared" si="532"/>
        <v>47574</v>
      </c>
      <c r="N1601" s="137"/>
      <c r="O1601" s="90"/>
      <c r="P1601" s="86" t="s">
        <v>113</v>
      </c>
      <c r="Q1601" s="86"/>
      <c r="R1601" s="93" t="str">
        <f t="shared" si="431"/>
        <v>2024 Validation</v>
      </c>
    </row>
    <row r="1602" spans="1:18" x14ac:dyDescent="0.6">
      <c r="A1602" s="82" t="str">
        <f t="shared" si="516"/>
        <v>2030Q2</v>
      </c>
      <c r="B1602" s="82">
        <f t="shared" si="517"/>
        <v>2</v>
      </c>
      <c r="C1602" s="82">
        <f t="shared" ref="C1602:D1602" si="563">C1055</f>
        <v>2030</v>
      </c>
      <c r="D1602" s="82">
        <f t="shared" si="563"/>
        <v>5</v>
      </c>
      <c r="G1602" s="90" t="s">
        <v>161</v>
      </c>
      <c r="H1602" s="90" t="s">
        <v>22</v>
      </c>
      <c r="I1602" s="91">
        <f t="shared" ca="1" si="531"/>
        <v>9.2725174824813816</v>
      </c>
      <c r="J1602" s="91"/>
      <c r="K1602" s="90" t="s">
        <v>23</v>
      </c>
      <c r="L1602" s="92">
        <v>1</v>
      </c>
      <c r="M1602" s="138">
        <f t="shared" si="532"/>
        <v>47604</v>
      </c>
      <c r="N1602" s="137"/>
      <c r="O1602" s="90"/>
      <c r="P1602" s="86" t="s">
        <v>113</v>
      </c>
      <c r="Q1602" s="86"/>
      <c r="R1602" s="93" t="str">
        <f t="shared" si="431"/>
        <v>2024 Validation</v>
      </c>
    </row>
    <row r="1603" spans="1:18" x14ac:dyDescent="0.6">
      <c r="A1603" s="82" t="str">
        <f t="shared" si="516"/>
        <v>2030Q2</v>
      </c>
      <c r="B1603" s="82">
        <f t="shared" si="517"/>
        <v>2</v>
      </c>
      <c r="C1603" s="82">
        <f t="shared" ref="C1603:D1603" si="564">C1056</f>
        <v>2030</v>
      </c>
      <c r="D1603" s="82">
        <f t="shared" si="564"/>
        <v>6</v>
      </c>
      <c r="G1603" s="90" t="s">
        <v>161</v>
      </c>
      <c r="H1603" s="90" t="s">
        <v>22</v>
      </c>
      <c r="I1603" s="91">
        <f t="shared" ca="1" si="531"/>
        <v>9.2725174824813816</v>
      </c>
      <c r="J1603" s="91"/>
      <c r="K1603" s="90" t="s">
        <v>23</v>
      </c>
      <c r="L1603" s="92">
        <v>1</v>
      </c>
      <c r="M1603" s="138">
        <f t="shared" si="532"/>
        <v>47635</v>
      </c>
      <c r="N1603" s="137"/>
      <c r="O1603" s="90"/>
      <c r="P1603" s="86" t="s">
        <v>113</v>
      </c>
      <c r="Q1603" s="86"/>
      <c r="R1603" s="93" t="str">
        <f t="shared" si="431"/>
        <v>2024 Validation</v>
      </c>
    </row>
    <row r="1604" spans="1:18" x14ac:dyDescent="0.6">
      <c r="A1604" s="82" t="str">
        <f t="shared" si="516"/>
        <v>2030Q3</v>
      </c>
      <c r="B1604" s="82">
        <f t="shared" si="517"/>
        <v>3</v>
      </c>
      <c r="C1604" s="82">
        <f t="shared" ref="C1604:D1604" si="565">C1057</f>
        <v>2030</v>
      </c>
      <c r="D1604" s="82">
        <f t="shared" si="565"/>
        <v>7</v>
      </c>
      <c r="G1604" s="90" t="s">
        <v>161</v>
      </c>
      <c r="H1604" s="90" t="s">
        <v>22</v>
      </c>
      <c r="I1604" s="91">
        <f t="shared" ca="1" si="531"/>
        <v>8.9936444146401655</v>
      </c>
      <c r="J1604" s="91"/>
      <c r="K1604" s="90" t="s">
        <v>23</v>
      </c>
      <c r="L1604" s="92">
        <v>1</v>
      </c>
      <c r="M1604" s="138">
        <f t="shared" si="532"/>
        <v>47665</v>
      </c>
      <c r="N1604" s="137"/>
      <c r="O1604" s="90"/>
      <c r="P1604" s="86" t="s">
        <v>113</v>
      </c>
      <c r="Q1604" s="86"/>
      <c r="R1604" s="93" t="str">
        <f t="shared" si="431"/>
        <v>2024 Validation</v>
      </c>
    </row>
    <row r="1605" spans="1:18" x14ac:dyDescent="0.6">
      <c r="A1605" s="82" t="str">
        <f t="shared" si="516"/>
        <v>2030Q3</v>
      </c>
      <c r="B1605" s="82">
        <f t="shared" si="517"/>
        <v>3</v>
      </c>
      <c r="C1605" s="82">
        <f t="shared" ref="C1605:D1605" si="566">C1058</f>
        <v>2030</v>
      </c>
      <c r="D1605" s="82">
        <f t="shared" si="566"/>
        <v>8</v>
      </c>
      <c r="G1605" s="90" t="s">
        <v>161</v>
      </c>
      <c r="H1605" s="90" t="s">
        <v>22</v>
      </c>
      <c r="I1605" s="91">
        <f t="shared" ca="1" si="531"/>
        <v>8.9936444146401655</v>
      </c>
      <c r="J1605" s="91"/>
      <c r="K1605" s="90" t="s">
        <v>23</v>
      </c>
      <c r="L1605" s="92">
        <v>1</v>
      </c>
      <c r="M1605" s="138">
        <f t="shared" si="532"/>
        <v>47696</v>
      </c>
      <c r="N1605" s="137"/>
      <c r="O1605" s="90"/>
      <c r="P1605" s="86" t="s">
        <v>113</v>
      </c>
      <c r="Q1605" s="86"/>
      <c r="R1605" s="93" t="str">
        <f t="shared" si="431"/>
        <v>2024 Validation</v>
      </c>
    </row>
    <row r="1606" spans="1:18" x14ac:dyDescent="0.6">
      <c r="A1606" s="82" t="str">
        <f t="shared" si="516"/>
        <v>2030Q3</v>
      </c>
      <c r="B1606" s="82">
        <f t="shared" si="517"/>
        <v>3</v>
      </c>
      <c r="C1606" s="82">
        <f t="shared" ref="C1606:D1606" si="567">C1059</f>
        <v>2030</v>
      </c>
      <c r="D1606" s="82">
        <f t="shared" si="567"/>
        <v>9</v>
      </c>
      <c r="G1606" s="90" t="s">
        <v>161</v>
      </c>
      <c r="H1606" s="90" t="s">
        <v>22</v>
      </c>
      <c r="I1606" s="91">
        <f t="shared" ca="1" si="531"/>
        <v>8.9936444146401655</v>
      </c>
      <c r="J1606" s="91"/>
      <c r="K1606" s="90" t="s">
        <v>23</v>
      </c>
      <c r="L1606" s="92">
        <v>1</v>
      </c>
      <c r="M1606" s="138">
        <f t="shared" si="532"/>
        <v>47727</v>
      </c>
      <c r="N1606" s="137"/>
      <c r="O1606" s="90"/>
      <c r="P1606" s="86" t="s">
        <v>113</v>
      </c>
      <c r="Q1606" s="86"/>
      <c r="R1606" s="93" t="str">
        <f t="shared" si="431"/>
        <v>2024 Validation</v>
      </c>
    </row>
    <row r="1607" spans="1:18" x14ac:dyDescent="0.6">
      <c r="A1607" s="82" t="str">
        <f t="shared" si="516"/>
        <v>2030Q4</v>
      </c>
      <c r="B1607" s="82">
        <f t="shared" si="517"/>
        <v>4</v>
      </c>
      <c r="C1607" s="82">
        <f t="shared" ref="C1607:D1607" si="568">C1060</f>
        <v>2030</v>
      </c>
      <c r="D1607" s="82">
        <f t="shared" si="568"/>
        <v>10</v>
      </c>
      <c r="G1607" s="90" t="s">
        <v>161</v>
      </c>
      <c r="H1607" s="90" t="s">
        <v>22</v>
      </c>
      <c r="I1607" s="91">
        <f t="shared" ca="1" si="531"/>
        <v>10.547335574849178</v>
      </c>
      <c r="J1607" s="91"/>
      <c r="K1607" s="90" t="s">
        <v>23</v>
      </c>
      <c r="L1607" s="92">
        <v>1</v>
      </c>
      <c r="M1607" s="138">
        <f t="shared" si="532"/>
        <v>47757</v>
      </c>
      <c r="N1607" s="137"/>
      <c r="O1607" s="90"/>
      <c r="P1607" s="86" t="s">
        <v>113</v>
      </c>
      <c r="Q1607" s="86"/>
      <c r="R1607" s="93" t="str">
        <f t="shared" si="431"/>
        <v>2024 Validation</v>
      </c>
    </row>
    <row r="1608" spans="1:18" x14ac:dyDescent="0.6">
      <c r="A1608" s="82" t="str">
        <f t="shared" si="516"/>
        <v>2030Q4</v>
      </c>
      <c r="B1608" s="82">
        <f t="shared" si="517"/>
        <v>4</v>
      </c>
      <c r="C1608" s="82">
        <f t="shared" ref="C1608:D1608" si="569">C1061</f>
        <v>2030</v>
      </c>
      <c r="D1608" s="82">
        <f t="shared" si="569"/>
        <v>11</v>
      </c>
      <c r="G1608" s="90" t="s">
        <v>161</v>
      </c>
      <c r="H1608" s="90" t="s">
        <v>22</v>
      </c>
      <c r="I1608" s="91">
        <f t="shared" ca="1" si="531"/>
        <v>10.547335574849178</v>
      </c>
      <c r="J1608" s="91"/>
      <c r="K1608" s="90" t="s">
        <v>23</v>
      </c>
      <c r="L1608" s="92">
        <v>1</v>
      </c>
      <c r="M1608" s="138">
        <f t="shared" si="532"/>
        <v>47788</v>
      </c>
      <c r="N1608" s="137"/>
      <c r="O1608" s="90"/>
      <c r="P1608" s="86" t="s">
        <v>113</v>
      </c>
      <c r="Q1608" s="86"/>
      <c r="R1608" s="93" t="str">
        <f t="shared" si="431"/>
        <v>2024 Validation</v>
      </c>
    </row>
    <row r="1609" spans="1:18" x14ac:dyDescent="0.6">
      <c r="A1609" s="82" t="str">
        <f t="shared" si="516"/>
        <v>2030Q4</v>
      </c>
      <c r="B1609" s="82">
        <f t="shared" si="517"/>
        <v>4</v>
      </c>
      <c r="C1609" s="82">
        <f t="shared" ref="C1609:D1609" si="570">C1062</f>
        <v>2030</v>
      </c>
      <c r="D1609" s="82">
        <f t="shared" si="570"/>
        <v>12</v>
      </c>
      <c r="G1609" s="90" t="s">
        <v>161</v>
      </c>
      <c r="H1609" s="90" t="s">
        <v>22</v>
      </c>
      <c r="I1609" s="91">
        <f t="shared" ca="1" si="531"/>
        <v>11.020717927790354</v>
      </c>
      <c r="J1609" s="91"/>
      <c r="K1609" s="90" t="s">
        <v>23</v>
      </c>
      <c r="L1609" s="92">
        <v>1</v>
      </c>
      <c r="M1609" s="138">
        <f t="shared" si="532"/>
        <v>47818</v>
      </c>
      <c r="N1609" s="137"/>
      <c r="O1609" s="90"/>
      <c r="P1609" s="86" t="s">
        <v>113</v>
      </c>
      <c r="Q1609" s="86"/>
      <c r="R1609" s="93" t="str">
        <f t="shared" si="431"/>
        <v>2024 Validation</v>
      </c>
    </row>
    <row r="1610" spans="1:18" x14ac:dyDescent="0.6">
      <c r="A1610" s="82" t="str">
        <f t="shared" si="516"/>
        <v>2031Q1</v>
      </c>
      <c r="B1610" s="82">
        <f t="shared" si="517"/>
        <v>1</v>
      </c>
      <c r="C1610" s="82">
        <f t="shared" ref="C1610:D1610" si="571">C1063</f>
        <v>2031</v>
      </c>
      <c r="D1610" s="82">
        <f t="shared" si="571"/>
        <v>1</v>
      </c>
      <c r="G1610" s="90" t="s">
        <v>161</v>
      </c>
      <c r="H1610" s="90" t="s">
        <v>22</v>
      </c>
      <c r="I1610" s="91">
        <f t="shared" ca="1" si="531"/>
        <v>16.673385569118913</v>
      </c>
      <c r="J1610" s="91"/>
      <c r="K1610" s="90" t="s">
        <v>23</v>
      </c>
      <c r="L1610" s="92">
        <v>1</v>
      </c>
      <c r="M1610" s="138">
        <f t="shared" si="532"/>
        <v>47849</v>
      </c>
      <c r="N1610" s="137"/>
      <c r="O1610" s="90"/>
      <c r="P1610" s="86" t="s">
        <v>113</v>
      </c>
      <c r="Q1610" s="86"/>
      <c r="R1610" s="93" t="str">
        <f t="shared" si="431"/>
        <v>2024 Validation</v>
      </c>
    </row>
    <row r="1611" spans="1:18" x14ac:dyDescent="0.6">
      <c r="A1611" s="82" t="str">
        <f t="shared" si="516"/>
        <v>2031Q1</v>
      </c>
      <c r="B1611" s="82">
        <f t="shared" si="517"/>
        <v>1</v>
      </c>
      <c r="C1611" s="82">
        <f t="shared" ref="C1611:D1611" si="572">C1064</f>
        <v>2031</v>
      </c>
      <c r="D1611" s="82">
        <f t="shared" si="572"/>
        <v>2</v>
      </c>
      <c r="G1611" s="90" t="s">
        <v>161</v>
      </c>
      <c r="H1611" s="90" t="s">
        <v>22</v>
      </c>
      <c r="I1611" s="91">
        <f t="shared" ca="1" si="531"/>
        <v>16.947258118138521</v>
      </c>
      <c r="J1611" s="91"/>
      <c r="K1611" s="90" t="s">
        <v>23</v>
      </c>
      <c r="L1611" s="92">
        <v>1</v>
      </c>
      <c r="M1611" s="138">
        <f t="shared" si="532"/>
        <v>47880</v>
      </c>
      <c r="N1611" s="137"/>
      <c r="O1611" s="90"/>
      <c r="P1611" s="86" t="s">
        <v>113</v>
      </c>
      <c r="Q1611" s="86"/>
      <c r="R1611" s="93" t="str">
        <f t="shared" si="431"/>
        <v>2024 Validation</v>
      </c>
    </row>
    <row r="1612" spans="1:18" x14ac:dyDescent="0.6">
      <c r="A1612" s="82" t="str">
        <f t="shared" si="516"/>
        <v>2031Q1</v>
      </c>
      <c r="B1612" s="82">
        <f t="shared" si="517"/>
        <v>1</v>
      </c>
      <c r="C1612" s="82">
        <f t="shared" ref="C1612:D1612" si="573">C1065</f>
        <v>2031</v>
      </c>
      <c r="D1612" s="82">
        <f t="shared" si="573"/>
        <v>3</v>
      </c>
      <c r="G1612" s="90" t="s">
        <v>161</v>
      </c>
      <c r="H1612" s="90" t="s">
        <v>22</v>
      </c>
      <c r="I1612" s="91">
        <f t="shared" ca="1" si="531"/>
        <v>16.408581647550285</v>
      </c>
      <c r="J1612" s="91"/>
      <c r="K1612" s="90" t="s">
        <v>23</v>
      </c>
      <c r="L1612" s="92">
        <v>1</v>
      </c>
      <c r="M1612" s="138">
        <f t="shared" si="532"/>
        <v>47908</v>
      </c>
      <c r="N1612" s="137"/>
      <c r="O1612" s="90"/>
      <c r="P1612" s="86" t="s">
        <v>113</v>
      </c>
      <c r="Q1612" s="86"/>
      <c r="R1612" s="93" t="str">
        <f t="shared" si="431"/>
        <v>2024 Validation</v>
      </c>
    </row>
    <row r="1613" spans="1:18" x14ac:dyDescent="0.6">
      <c r="A1613" s="82" t="str">
        <f t="shared" si="516"/>
        <v>2031Q2</v>
      </c>
      <c r="B1613" s="82">
        <f t="shared" si="517"/>
        <v>2</v>
      </c>
      <c r="C1613" s="82">
        <f t="shared" ref="C1613:D1613" si="574">C1066</f>
        <v>2031</v>
      </c>
      <c r="D1613" s="82">
        <f t="shared" si="574"/>
        <v>4</v>
      </c>
      <c r="G1613" s="90" t="s">
        <v>161</v>
      </c>
      <c r="H1613" s="90" t="s">
        <v>22</v>
      </c>
      <c r="I1613" s="91">
        <f t="shared" ca="1" si="531"/>
        <v>9.8311449334617738</v>
      </c>
      <c r="J1613" s="91"/>
      <c r="K1613" s="90" t="s">
        <v>23</v>
      </c>
      <c r="L1613" s="92">
        <v>1</v>
      </c>
      <c r="M1613" s="138">
        <f t="shared" si="532"/>
        <v>47939</v>
      </c>
      <c r="N1613" s="137"/>
      <c r="O1613" s="90"/>
      <c r="P1613" s="86" t="s">
        <v>113</v>
      </c>
      <c r="Q1613" s="86"/>
      <c r="R1613" s="93" t="str">
        <f t="shared" si="431"/>
        <v>2024 Validation</v>
      </c>
    </row>
    <row r="1614" spans="1:18" x14ac:dyDescent="0.6">
      <c r="A1614" s="82" t="str">
        <f t="shared" si="516"/>
        <v>2031Q2</v>
      </c>
      <c r="B1614" s="82">
        <f t="shared" si="517"/>
        <v>2</v>
      </c>
      <c r="C1614" s="82">
        <f t="shared" ref="C1614:D1614" si="575">C1067</f>
        <v>2031</v>
      </c>
      <c r="D1614" s="82">
        <f t="shared" si="575"/>
        <v>5</v>
      </c>
      <c r="G1614" s="90" t="s">
        <v>161</v>
      </c>
      <c r="H1614" s="90" t="s">
        <v>22</v>
      </c>
      <c r="I1614" s="91">
        <f t="shared" ca="1" si="531"/>
        <v>9.2725174824813816</v>
      </c>
      <c r="J1614" s="91"/>
      <c r="K1614" s="90" t="s">
        <v>23</v>
      </c>
      <c r="L1614" s="92">
        <v>1</v>
      </c>
      <c r="M1614" s="138">
        <f t="shared" si="532"/>
        <v>47969</v>
      </c>
      <c r="N1614" s="137"/>
      <c r="O1614" s="90"/>
      <c r="P1614" s="86" t="s">
        <v>113</v>
      </c>
      <c r="Q1614" s="86"/>
      <c r="R1614" s="93" t="str">
        <f t="shared" si="431"/>
        <v>2024 Validation</v>
      </c>
    </row>
    <row r="1615" spans="1:18" x14ac:dyDescent="0.6">
      <c r="A1615" s="82" t="str">
        <f t="shared" si="516"/>
        <v>2031Q2</v>
      </c>
      <c r="B1615" s="82">
        <f t="shared" si="517"/>
        <v>2</v>
      </c>
      <c r="C1615" s="82">
        <f t="shared" ref="C1615:D1615" si="576">C1068</f>
        <v>2031</v>
      </c>
      <c r="D1615" s="82">
        <f t="shared" si="576"/>
        <v>6</v>
      </c>
      <c r="G1615" s="90" t="s">
        <v>161</v>
      </c>
      <c r="H1615" s="90" t="s">
        <v>22</v>
      </c>
      <c r="I1615" s="91">
        <f t="shared" ca="1" si="531"/>
        <v>9.2725174824813816</v>
      </c>
      <c r="J1615" s="91"/>
      <c r="K1615" s="90" t="s">
        <v>23</v>
      </c>
      <c r="L1615" s="92">
        <v>1</v>
      </c>
      <c r="M1615" s="138">
        <f t="shared" si="532"/>
        <v>48000</v>
      </c>
      <c r="N1615" s="137"/>
      <c r="O1615" s="90"/>
      <c r="P1615" s="86" t="s">
        <v>113</v>
      </c>
      <c r="Q1615" s="86"/>
      <c r="R1615" s="93" t="str">
        <f t="shared" si="431"/>
        <v>2024 Validation</v>
      </c>
    </row>
    <row r="1616" spans="1:18" x14ac:dyDescent="0.6">
      <c r="A1616" s="82" t="str">
        <f t="shared" si="516"/>
        <v>2031Q3</v>
      </c>
      <c r="B1616" s="82">
        <f t="shared" si="517"/>
        <v>3</v>
      </c>
      <c r="C1616" s="82">
        <f t="shared" ref="C1616:D1616" si="577">C1069</f>
        <v>2031</v>
      </c>
      <c r="D1616" s="82">
        <f t="shared" si="577"/>
        <v>7</v>
      </c>
      <c r="G1616" s="90" t="s">
        <v>161</v>
      </c>
      <c r="H1616" s="90" t="s">
        <v>22</v>
      </c>
      <c r="I1616" s="91">
        <f t="shared" ca="1" si="531"/>
        <v>8.9936444146401655</v>
      </c>
      <c r="J1616" s="91"/>
      <c r="K1616" s="90" t="s">
        <v>23</v>
      </c>
      <c r="L1616" s="92">
        <v>1</v>
      </c>
      <c r="M1616" s="138">
        <f t="shared" si="532"/>
        <v>48030</v>
      </c>
      <c r="N1616" s="137"/>
      <c r="O1616" s="90"/>
      <c r="P1616" s="86" t="s">
        <v>113</v>
      </c>
      <c r="Q1616" s="86"/>
      <c r="R1616" s="93" t="str">
        <f t="shared" si="431"/>
        <v>2024 Validation</v>
      </c>
    </row>
    <row r="1617" spans="1:18" x14ac:dyDescent="0.6">
      <c r="A1617" s="82" t="str">
        <f t="shared" si="516"/>
        <v>2031Q3</v>
      </c>
      <c r="B1617" s="82">
        <f t="shared" si="517"/>
        <v>3</v>
      </c>
      <c r="C1617" s="82">
        <f t="shared" ref="C1617:D1617" si="578">C1070</f>
        <v>2031</v>
      </c>
      <c r="D1617" s="82">
        <f t="shared" si="578"/>
        <v>8</v>
      </c>
      <c r="G1617" s="90" t="s">
        <v>161</v>
      </c>
      <c r="H1617" s="90" t="s">
        <v>22</v>
      </c>
      <c r="I1617" s="91">
        <f t="shared" ca="1" si="531"/>
        <v>8.9936444146401655</v>
      </c>
      <c r="J1617" s="91"/>
      <c r="K1617" s="90" t="s">
        <v>23</v>
      </c>
      <c r="L1617" s="92">
        <v>1</v>
      </c>
      <c r="M1617" s="138">
        <f t="shared" si="532"/>
        <v>48061</v>
      </c>
      <c r="N1617" s="137"/>
      <c r="O1617" s="90"/>
      <c r="P1617" s="86" t="s">
        <v>113</v>
      </c>
      <c r="Q1617" s="86"/>
      <c r="R1617" s="93" t="str">
        <f t="shared" si="431"/>
        <v>2024 Validation</v>
      </c>
    </row>
    <row r="1618" spans="1:18" x14ac:dyDescent="0.6">
      <c r="A1618" s="82" t="str">
        <f t="shared" si="516"/>
        <v>2031Q3</v>
      </c>
      <c r="B1618" s="82">
        <f t="shared" si="517"/>
        <v>3</v>
      </c>
      <c r="C1618" s="82">
        <f t="shared" ref="C1618:D1618" si="579">C1071</f>
        <v>2031</v>
      </c>
      <c r="D1618" s="82">
        <f t="shared" si="579"/>
        <v>9</v>
      </c>
      <c r="G1618" s="90" t="s">
        <v>161</v>
      </c>
      <c r="H1618" s="90" t="s">
        <v>22</v>
      </c>
      <c r="I1618" s="91">
        <f t="shared" ca="1" si="531"/>
        <v>8.9936444146401655</v>
      </c>
      <c r="J1618" s="91"/>
      <c r="K1618" s="90" t="s">
        <v>23</v>
      </c>
      <c r="L1618" s="92">
        <v>1</v>
      </c>
      <c r="M1618" s="138">
        <f t="shared" si="532"/>
        <v>48092</v>
      </c>
      <c r="N1618" s="137"/>
      <c r="O1618" s="90"/>
      <c r="P1618" s="86" t="s">
        <v>113</v>
      </c>
      <c r="Q1618" s="86"/>
      <c r="R1618" s="93" t="str">
        <f t="shared" si="431"/>
        <v>2024 Validation</v>
      </c>
    </row>
    <row r="1619" spans="1:18" x14ac:dyDescent="0.6">
      <c r="A1619" s="82" t="str">
        <f t="shared" si="516"/>
        <v>2031Q4</v>
      </c>
      <c r="B1619" s="82">
        <f t="shared" si="517"/>
        <v>4</v>
      </c>
      <c r="C1619" s="82">
        <f t="shared" ref="C1619:D1619" si="580">C1072</f>
        <v>2031</v>
      </c>
      <c r="D1619" s="82">
        <f t="shared" si="580"/>
        <v>10</v>
      </c>
      <c r="G1619" s="90" t="s">
        <v>161</v>
      </c>
      <c r="H1619" s="90" t="s">
        <v>22</v>
      </c>
      <c r="I1619" s="91">
        <f t="shared" ca="1" si="531"/>
        <v>10.547335574849178</v>
      </c>
      <c r="J1619" s="91"/>
      <c r="K1619" s="90" t="s">
        <v>23</v>
      </c>
      <c r="L1619" s="92">
        <v>1</v>
      </c>
      <c r="M1619" s="138">
        <f t="shared" si="532"/>
        <v>48122</v>
      </c>
      <c r="N1619" s="137"/>
      <c r="O1619" s="90"/>
      <c r="P1619" s="86" t="s">
        <v>113</v>
      </c>
      <c r="Q1619" s="86"/>
      <c r="R1619" s="93" t="str">
        <f t="shared" si="431"/>
        <v>2024 Validation</v>
      </c>
    </row>
    <row r="1620" spans="1:18" x14ac:dyDescent="0.6">
      <c r="A1620" s="82" t="str">
        <f t="shared" si="516"/>
        <v>2031Q4</v>
      </c>
      <c r="B1620" s="82">
        <f t="shared" si="517"/>
        <v>4</v>
      </c>
      <c r="C1620" s="82">
        <f t="shared" ref="C1620:D1620" si="581">C1073</f>
        <v>2031</v>
      </c>
      <c r="D1620" s="82">
        <f t="shared" si="581"/>
        <v>11</v>
      </c>
      <c r="G1620" s="90" t="s">
        <v>161</v>
      </c>
      <c r="H1620" s="90" t="s">
        <v>22</v>
      </c>
      <c r="I1620" s="91">
        <f t="shared" ca="1" si="531"/>
        <v>10.547335574849178</v>
      </c>
      <c r="J1620" s="91"/>
      <c r="K1620" s="90" t="s">
        <v>23</v>
      </c>
      <c r="L1620" s="92">
        <v>1</v>
      </c>
      <c r="M1620" s="138">
        <f t="shared" si="532"/>
        <v>48153</v>
      </c>
      <c r="N1620" s="137"/>
      <c r="O1620" s="90"/>
      <c r="P1620" s="86" t="s">
        <v>113</v>
      </c>
      <c r="Q1620" s="86"/>
      <c r="R1620" s="93" t="str">
        <f t="shared" si="431"/>
        <v>2024 Validation</v>
      </c>
    </row>
    <row r="1621" spans="1:18" x14ac:dyDescent="0.6">
      <c r="A1621" s="82" t="str">
        <f t="shared" si="516"/>
        <v>2031Q4</v>
      </c>
      <c r="B1621" s="82">
        <f t="shared" si="517"/>
        <v>4</v>
      </c>
      <c r="C1621" s="82">
        <f t="shared" ref="C1621:D1621" si="582">C1074</f>
        <v>2031</v>
      </c>
      <c r="D1621" s="82">
        <f t="shared" si="582"/>
        <v>12</v>
      </c>
      <c r="G1621" s="90" t="s">
        <v>161</v>
      </c>
      <c r="H1621" s="90" t="s">
        <v>22</v>
      </c>
      <c r="I1621" s="91">
        <f t="shared" ca="1" si="531"/>
        <v>11.020717927790354</v>
      </c>
      <c r="J1621" s="91"/>
      <c r="K1621" s="90" t="s">
        <v>23</v>
      </c>
      <c r="L1621" s="92">
        <v>1</v>
      </c>
      <c r="M1621" s="138">
        <f t="shared" si="532"/>
        <v>48183</v>
      </c>
      <c r="N1621" s="137"/>
      <c r="O1621" s="90"/>
      <c r="P1621" s="86" t="s">
        <v>113</v>
      </c>
      <c r="Q1621" s="86"/>
      <c r="R1621" s="93" t="str">
        <f t="shared" si="431"/>
        <v>2024 Validation</v>
      </c>
    </row>
    <row r="1622" spans="1:18" x14ac:dyDescent="0.6">
      <c r="A1622" s="82" t="str">
        <f t="shared" si="516"/>
        <v>2032Q1</v>
      </c>
      <c r="B1622" s="82">
        <f t="shared" si="517"/>
        <v>1</v>
      </c>
      <c r="C1622" s="82">
        <f t="shared" ref="C1622:D1622" si="583">C1075</f>
        <v>2032</v>
      </c>
      <c r="D1622" s="82">
        <f t="shared" si="583"/>
        <v>1</v>
      </c>
      <c r="G1622" s="90" t="s">
        <v>161</v>
      </c>
      <c r="H1622" s="90" t="s">
        <v>22</v>
      </c>
      <c r="I1622" s="91">
        <f t="shared" ca="1" si="531"/>
        <v>16.673385569118913</v>
      </c>
      <c r="J1622" s="91"/>
      <c r="K1622" s="90" t="s">
        <v>23</v>
      </c>
      <c r="L1622" s="92">
        <v>1</v>
      </c>
      <c r="M1622" s="138">
        <f t="shared" si="532"/>
        <v>48214</v>
      </c>
      <c r="N1622" s="137"/>
      <c r="O1622" s="90"/>
      <c r="P1622" s="86" t="s">
        <v>113</v>
      </c>
      <c r="Q1622" s="86"/>
      <c r="R1622" s="93" t="str">
        <f t="shared" si="431"/>
        <v>2024 Validation</v>
      </c>
    </row>
    <row r="1623" spans="1:18" x14ac:dyDescent="0.6">
      <c r="A1623" s="82" t="str">
        <f t="shared" ref="A1623:A1645" si="584">C1623&amp;"Q"&amp;B1623</f>
        <v>2032Q1</v>
      </c>
      <c r="B1623" s="82">
        <f t="shared" ref="B1623:B1645" si="585">IF(D1623&lt;=3,1,IF(D1623&lt;=6,2,IF(D1623&lt;=9,3,4)))</f>
        <v>1</v>
      </c>
      <c r="C1623" s="82">
        <f t="shared" ref="C1623:D1623" si="586">C1076</f>
        <v>2032</v>
      </c>
      <c r="D1623" s="82">
        <f t="shared" si="586"/>
        <v>2</v>
      </c>
      <c r="G1623" s="90" t="s">
        <v>161</v>
      </c>
      <c r="H1623" s="90" t="s">
        <v>22</v>
      </c>
      <c r="I1623" s="91">
        <f t="shared" ca="1" si="531"/>
        <v>16.947258118138521</v>
      </c>
      <c r="J1623" s="91"/>
      <c r="K1623" s="90" t="s">
        <v>23</v>
      </c>
      <c r="L1623" s="92">
        <v>1</v>
      </c>
      <c r="M1623" s="138">
        <f t="shared" si="532"/>
        <v>48245</v>
      </c>
      <c r="N1623" s="137"/>
      <c r="O1623" s="90"/>
      <c r="P1623" s="86" t="s">
        <v>113</v>
      </c>
      <c r="Q1623" s="86"/>
      <c r="R1623" s="93" t="str">
        <f t="shared" si="431"/>
        <v>2024 Validation</v>
      </c>
    </row>
    <row r="1624" spans="1:18" x14ac:dyDescent="0.6">
      <c r="A1624" s="82" t="str">
        <f t="shared" si="584"/>
        <v>2032Q1</v>
      </c>
      <c r="B1624" s="82">
        <f t="shared" si="585"/>
        <v>1</v>
      </c>
      <c r="C1624" s="82">
        <f t="shared" ref="C1624:D1624" si="587">C1077</f>
        <v>2032</v>
      </c>
      <c r="D1624" s="82">
        <f t="shared" si="587"/>
        <v>3</v>
      </c>
      <c r="G1624" s="90" t="s">
        <v>161</v>
      </c>
      <c r="H1624" s="90" t="s">
        <v>22</v>
      </c>
      <c r="I1624" s="91">
        <f t="shared" ca="1" si="531"/>
        <v>16.408581647550285</v>
      </c>
      <c r="J1624" s="91"/>
      <c r="K1624" s="90" t="s">
        <v>23</v>
      </c>
      <c r="L1624" s="92">
        <v>1</v>
      </c>
      <c r="M1624" s="138">
        <f t="shared" si="532"/>
        <v>48274</v>
      </c>
      <c r="N1624" s="137"/>
      <c r="O1624" s="90"/>
      <c r="P1624" s="86" t="s">
        <v>113</v>
      </c>
      <c r="Q1624" s="86"/>
      <c r="R1624" s="93" t="str">
        <f t="shared" si="431"/>
        <v>2024 Validation</v>
      </c>
    </row>
    <row r="1625" spans="1:18" x14ac:dyDescent="0.6">
      <c r="A1625" s="82" t="str">
        <f t="shared" si="584"/>
        <v>2032Q2</v>
      </c>
      <c r="B1625" s="82">
        <f t="shared" si="585"/>
        <v>2</v>
      </c>
      <c r="C1625" s="82">
        <f t="shared" ref="C1625:D1625" si="588">C1078</f>
        <v>2032</v>
      </c>
      <c r="D1625" s="82">
        <f t="shared" si="588"/>
        <v>4</v>
      </c>
      <c r="G1625" s="90" t="s">
        <v>161</v>
      </c>
      <c r="H1625" s="90" t="s">
        <v>22</v>
      </c>
      <c r="I1625" s="91">
        <f t="shared" ca="1" si="531"/>
        <v>9.8311449334617738</v>
      </c>
      <c r="J1625" s="91"/>
      <c r="K1625" s="90" t="s">
        <v>23</v>
      </c>
      <c r="L1625" s="92">
        <v>1</v>
      </c>
      <c r="M1625" s="138">
        <f t="shared" si="532"/>
        <v>48305</v>
      </c>
      <c r="N1625" s="137"/>
      <c r="O1625" s="90"/>
      <c r="P1625" s="86" t="s">
        <v>113</v>
      </c>
      <c r="Q1625" s="86"/>
      <c r="R1625" s="93" t="str">
        <f t="shared" si="431"/>
        <v>2024 Validation</v>
      </c>
    </row>
    <row r="1626" spans="1:18" x14ac:dyDescent="0.6">
      <c r="A1626" s="82" t="str">
        <f t="shared" si="584"/>
        <v>2032Q2</v>
      </c>
      <c r="B1626" s="82">
        <f t="shared" si="585"/>
        <v>2</v>
      </c>
      <c r="C1626" s="82">
        <f t="shared" ref="C1626:D1626" si="589">C1079</f>
        <v>2032</v>
      </c>
      <c r="D1626" s="82">
        <f t="shared" si="589"/>
        <v>5</v>
      </c>
      <c r="G1626" s="90" t="s">
        <v>161</v>
      </c>
      <c r="H1626" s="90" t="s">
        <v>22</v>
      </c>
      <c r="I1626" s="91">
        <f t="shared" ca="1" si="531"/>
        <v>9.2725174824813816</v>
      </c>
      <c r="J1626" s="91"/>
      <c r="K1626" s="90" t="s">
        <v>23</v>
      </c>
      <c r="L1626" s="92">
        <v>1</v>
      </c>
      <c r="M1626" s="138">
        <f t="shared" si="532"/>
        <v>48335</v>
      </c>
      <c r="N1626" s="137"/>
      <c r="O1626" s="90"/>
      <c r="P1626" s="86" t="s">
        <v>113</v>
      </c>
      <c r="Q1626" s="86"/>
      <c r="R1626" s="93" t="str">
        <f t="shared" si="431"/>
        <v>2024 Validation</v>
      </c>
    </row>
    <row r="1627" spans="1:18" x14ac:dyDescent="0.6">
      <c r="A1627" s="82" t="str">
        <f t="shared" si="584"/>
        <v>2032Q2</v>
      </c>
      <c r="B1627" s="82">
        <f t="shared" si="585"/>
        <v>2</v>
      </c>
      <c r="C1627" s="82">
        <f t="shared" ref="C1627:D1627" si="590">C1080</f>
        <v>2032</v>
      </c>
      <c r="D1627" s="82">
        <f t="shared" si="590"/>
        <v>6</v>
      </c>
      <c r="G1627" s="90" t="s">
        <v>161</v>
      </c>
      <c r="H1627" s="90" t="s">
        <v>22</v>
      </c>
      <c r="I1627" s="91">
        <f t="shared" ca="1" si="531"/>
        <v>9.2725174824813816</v>
      </c>
      <c r="J1627" s="91"/>
      <c r="K1627" s="90" t="s">
        <v>23</v>
      </c>
      <c r="L1627" s="92">
        <v>1</v>
      </c>
      <c r="M1627" s="138">
        <f t="shared" si="532"/>
        <v>48366</v>
      </c>
      <c r="N1627" s="137"/>
      <c r="O1627" s="90"/>
      <c r="P1627" s="86" t="s">
        <v>113</v>
      </c>
      <c r="Q1627" s="86"/>
      <c r="R1627" s="93" t="str">
        <f t="shared" si="431"/>
        <v>2024 Validation</v>
      </c>
    </row>
    <row r="1628" spans="1:18" x14ac:dyDescent="0.6">
      <c r="A1628" s="82" t="str">
        <f t="shared" si="584"/>
        <v>2032Q3</v>
      </c>
      <c r="B1628" s="82">
        <f t="shared" si="585"/>
        <v>3</v>
      </c>
      <c r="C1628" s="82">
        <f t="shared" ref="C1628:D1628" si="591">C1081</f>
        <v>2032</v>
      </c>
      <c r="D1628" s="82">
        <f t="shared" si="591"/>
        <v>7</v>
      </c>
      <c r="G1628" s="90" t="s">
        <v>161</v>
      </c>
      <c r="H1628" s="90" t="s">
        <v>22</v>
      </c>
      <c r="I1628" s="91">
        <f t="shared" ca="1" si="531"/>
        <v>8.9936444146401655</v>
      </c>
      <c r="J1628" s="91"/>
      <c r="K1628" s="90" t="s">
        <v>23</v>
      </c>
      <c r="L1628" s="92">
        <v>1</v>
      </c>
      <c r="M1628" s="138">
        <f t="shared" si="532"/>
        <v>48396</v>
      </c>
      <c r="N1628" s="137"/>
      <c r="O1628" s="90"/>
      <c r="P1628" s="86" t="s">
        <v>113</v>
      </c>
      <c r="Q1628" s="86"/>
      <c r="R1628" s="93" t="str">
        <f t="shared" si="431"/>
        <v>2024 Validation</v>
      </c>
    </row>
    <row r="1629" spans="1:18" x14ac:dyDescent="0.6">
      <c r="A1629" s="82" t="str">
        <f t="shared" si="584"/>
        <v>2032Q3</v>
      </c>
      <c r="B1629" s="82">
        <f t="shared" si="585"/>
        <v>3</v>
      </c>
      <c r="C1629" s="82">
        <f t="shared" ref="C1629:D1629" si="592">C1082</f>
        <v>2032</v>
      </c>
      <c r="D1629" s="82">
        <f t="shared" si="592"/>
        <v>8</v>
      </c>
      <c r="G1629" s="90" t="s">
        <v>161</v>
      </c>
      <c r="H1629" s="90" t="s">
        <v>22</v>
      </c>
      <c r="I1629" s="91">
        <f t="shared" ca="1" si="531"/>
        <v>8.9936444146401655</v>
      </c>
      <c r="J1629" s="91"/>
      <c r="K1629" s="90" t="s">
        <v>23</v>
      </c>
      <c r="L1629" s="92">
        <v>1</v>
      </c>
      <c r="M1629" s="138">
        <f t="shared" si="532"/>
        <v>48427</v>
      </c>
      <c r="N1629" s="137"/>
      <c r="O1629" s="90"/>
      <c r="P1629" s="86" t="s">
        <v>113</v>
      </c>
      <c r="Q1629" s="86"/>
      <c r="R1629" s="93" t="str">
        <f t="shared" si="431"/>
        <v>2024 Validation</v>
      </c>
    </row>
    <row r="1630" spans="1:18" x14ac:dyDescent="0.6">
      <c r="A1630" s="82" t="str">
        <f t="shared" si="584"/>
        <v>2032Q3</v>
      </c>
      <c r="B1630" s="82">
        <f t="shared" si="585"/>
        <v>3</v>
      </c>
      <c r="C1630" s="82">
        <f t="shared" ref="C1630:D1630" si="593">C1083</f>
        <v>2032</v>
      </c>
      <c r="D1630" s="82">
        <f t="shared" si="593"/>
        <v>9</v>
      </c>
      <c r="G1630" s="90" t="s">
        <v>161</v>
      </c>
      <c r="H1630" s="90" t="s">
        <v>22</v>
      </c>
      <c r="I1630" s="91">
        <f t="shared" ca="1" si="531"/>
        <v>8.9936444146401655</v>
      </c>
      <c r="J1630" s="91"/>
      <c r="K1630" s="90" t="s">
        <v>23</v>
      </c>
      <c r="L1630" s="92">
        <v>1</v>
      </c>
      <c r="M1630" s="138">
        <f t="shared" si="532"/>
        <v>48458</v>
      </c>
      <c r="N1630" s="137"/>
      <c r="O1630" s="90"/>
      <c r="P1630" s="86" t="s">
        <v>113</v>
      </c>
      <c r="Q1630" s="86"/>
      <c r="R1630" s="93" t="str">
        <f t="shared" si="431"/>
        <v>2024 Validation</v>
      </c>
    </row>
    <row r="1631" spans="1:18" x14ac:dyDescent="0.6">
      <c r="A1631" s="82" t="str">
        <f t="shared" si="584"/>
        <v>2032Q4</v>
      </c>
      <c r="B1631" s="82">
        <f t="shared" si="585"/>
        <v>4</v>
      </c>
      <c r="C1631" s="82">
        <f t="shared" ref="C1631:D1631" si="594">C1084</f>
        <v>2032</v>
      </c>
      <c r="D1631" s="82">
        <f t="shared" si="594"/>
        <v>10</v>
      </c>
      <c r="G1631" s="90" t="s">
        <v>161</v>
      </c>
      <c r="H1631" s="90" t="s">
        <v>22</v>
      </c>
      <c r="I1631" s="91">
        <f t="shared" ca="1" si="531"/>
        <v>10.547335574849178</v>
      </c>
      <c r="J1631" s="91"/>
      <c r="K1631" s="90" t="s">
        <v>23</v>
      </c>
      <c r="L1631" s="92">
        <v>1</v>
      </c>
      <c r="M1631" s="138">
        <f t="shared" si="532"/>
        <v>48488</v>
      </c>
      <c r="N1631" s="137"/>
      <c r="O1631" s="90"/>
      <c r="P1631" s="86" t="s">
        <v>113</v>
      </c>
      <c r="Q1631" s="86"/>
      <c r="R1631" s="93" t="str">
        <f t="shared" si="431"/>
        <v>2024 Validation</v>
      </c>
    </row>
    <row r="1632" spans="1:18" x14ac:dyDescent="0.6">
      <c r="A1632" s="82" t="str">
        <f t="shared" si="584"/>
        <v>2032Q4</v>
      </c>
      <c r="B1632" s="82">
        <f t="shared" si="585"/>
        <v>4</v>
      </c>
      <c r="C1632" s="82">
        <f t="shared" ref="C1632:D1632" si="595">C1085</f>
        <v>2032</v>
      </c>
      <c r="D1632" s="82">
        <f t="shared" si="595"/>
        <v>11</v>
      </c>
      <c r="G1632" s="90" t="s">
        <v>161</v>
      </c>
      <c r="H1632" s="90" t="s">
        <v>22</v>
      </c>
      <c r="I1632" s="91">
        <f t="shared" ca="1" si="531"/>
        <v>10.547335574849178</v>
      </c>
      <c r="J1632" s="91"/>
      <c r="K1632" s="90" t="s">
        <v>23</v>
      </c>
      <c r="L1632" s="92">
        <v>1</v>
      </c>
      <c r="M1632" s="138">
        <f t="shared" si="532"/>
        <v>48519</v>
      </c>
      <c r="N1632" s="137"/>
      <c r="O1632" s="90"/>
      <c r="P1632" s="86" t="s">
        <v>113</v>
      </c>
      <c r="Q1632" s="86"/>
      <c r="R1632" s="93" t="str">
        <f t="shared" si="431"/>
        <v>2024 Validation</v>
      </c>
    </row>
    <row r="1633" spans="1:18" x14ac:dyDescent="0.6">
      <c r="A1633" s="82" t="str">
        <f t="shared" si="584"/>
        <v>2032Q4</v>
      </c>
      <c r="B1633" s="82">
        <f t="shared" si="585"/>
        <v>4</v>
      </c>
      <c r="C1633" s="82">
        <f t="shared" ref="C1633:D1633" si="596">C1086</f>
        <v>2032</v>
      </c>
      <c r="D1633" s="82">
        <f t="shared" si="596"/>
        <v>12</v>
      </c>
      <c r="G1633" s="90" t="s">
        <v>161</v>
      </c>
      <c r="H1633" s="90" t="s">
        <v>22</v>
      </c>
      <c r="I1633" s="91">
        <f t="shared" ca="1" si="531"/>
        <v>11.020717927790354</v>
      </c>
      <c r="J1633" s="91"/>
      <c r="K1633" s="90" t="s">
        <v>23</v>
      </c>
      <c r="L1633" s="92">
        <v>1</v>
      </c>
      <c r="M1633" s="138">
        <f t="shared" si="532"/>
        <v>48549</v>
      </c>
      <c r="N1633" s="137"/>
      <c r="O1633" s="90"/>
      <c r="P1633" s="86" t="s">
        <v>113</v>
      </c>
      <c r="Q1633" s="86"/>
      <c r="R1633" s="93" t="str">
        <f t="shared" si="431"/>
        <v>2024 Validation</v>
      </c>
    </row>
    <row r="1634" spans="1:18" x14ac:dyDescent="0.6">
      <c r="A1634" s="82" t="str">
        <f t="shared" si="584"/>
        <v>2033Q1</v>
      </c>
      <c r="B1634" s="82">
        <f t="shared" si="585"/>
        <v>1</v>
      </c>
      <c r="C1634" s="82">
        <f t="shared" ref="C1634:D1634" si="597">C1087</f>
        <v>2033</v>
      </c>
      <c r="D1634" s="82">
        <f t="shared" si="597"/>
        <v>1</v>
      </c>
      <c r="G1634" s="90" t="s">
        <v>161</v>
      </c>
      <c r="H1634" s="90" t="s">
        <v>22</v>
      </c>
      <c r="I1634" s="91">
        <f t="shared" ca="1" si="531"/>
        <v>16.673385569118913</v>
      </c>
      <c r="J1634" s="91"/>
      <c r="K1634" s="90" t="s">
        <v>23</v>
      </c>
      <c r="L1634" s="92">
        <v>1</v>
      </c>
      <c r="M1634" s="138">
        <f t="shared" si="532"/>
        <v>48580</v>
      </c>
      <c r="N1634" s="137"/>
      <c r="O1634" s="90"/>
      <c r="P1634" s="86" t="s">
        <v>113</v>
      </c>
      <c r="Q1634" s="86"/>
      <c r="R1634" s="93" t="str">
        <f t="shared" si="431"/>
        <v>2024 Validation</v>
      </c>
    </row>
    <row r="1635" spans="1:18" x14ac:dyDescent="0.6">
      <c r="A1635" s="82" t="str">
        <f t="shared" si="584"/>
        <v>2033Q1</v>
      </c>
      <c r="B1635" s="82">
        <f t="shared" si="585"/>
        <v>1</v>
      </c>
      <c r="C1635" s="82">
        <f t="shared" ref="C1635:D1635" si="598">C1088</f>
        <v>2033</v>
      </c>
      <c r="D1635" s="82">
        <f t="shared" si="598"/>
        <v>2</v>
      </c>
      <c r="G1635" s="90" t="s">
        <v>161</v>
      </c>
      <c r="H1635" s="90" t="s">
        <v>22</v>
      </c>
      <c r="I1635" s="91">
        <f t="shared" ref="I1635:I1645" ca="1" si="599">AVERAGE(I1292, INDEX($I$215:$I$282, MATCH(A1635, $C$215:$C$282, 0)))</f>
        <v>16.947258118138521</v>
      </c>
      <c r="J1635" s="91"/>
      <c r="K1635" s="90" t="s">
        <v>23</v>
      </c>
      <c r="L1635" s="92">
        <v>1</v>
      </c>
      <c r="M1635" s="138">
        <f t="shared" ref="M1635:M1645" si="600">DATE(C1635,D1635,1)</f>
        <v>48611</v>
      </c>
      <c r="N1635" s="137"/>
      <c r="O1635" s="90"/>
      <c r="P1635" s="86" t="s">
        <v>113</v>
      </c>
      <c r="Q1635" s="86"/>
      <c r="R1635" s="93" t="str">
        <f t="shared" si="431"/>
        <v>2024 Validation</v>
      </c>
    </row>
    <row r="1636" spans="1:18" x14ac:dyDescent="0.6">
      <c r="A1636" s="82" t="str">
        <f t="shared" si="584"/>
        <v>2033Q1</v>
      </c>
      <c r="B1636" s="82">
        <f t="shared" si="585"/>
        <v>1</v>
      </c>
      <c r="C1636" s="82">
        <f t="shared" ref="C1636:D1636" si="601">C1089</f>
        <v>2033</v>
      </c>
      <c r="D1636" s="82">
        <f t="shared" si="601"/>
        <v>3</v>
      </c>
      <c r="G1636" s="90" t="s">
        <v>161</v>
      </c>
      <c r="H1636" s="90" t="s">
        <v>22</v>
      </c>
      <c r="I1636" s="91">
        <f t="shared" ca="1" si="599"/>
        <v>16.408581647550285</v>
      </c>
      <c r="J1636" s="91"/>
      <c r="K1636" s="90" t="s">
        <v>23</v>
      </c>
      <c r="L1636" s="92">
        <v>1</v>
      </c>
      <c r="M1636" s="138">
        <f t="shared" si="600"/>
        <v>48639</v>
      </c>
      <c r="N1636" s="137"/>
      <c r="O1636" s="90"/>
      <c r="P1636" s="86" t="s">
        <v>113</v>
      </c>
      <c r="Q1636" s="86"/>
      <c r="R1636" s="93" t="str">
        <f t="shared" si="431"/>
        <v>2024 Validation</v>
      </c>
    </row>
    <row r="1637" spans="1:18" x14ac:dyDescent="0.6">
      <c r="A1637" s="82" t="str">
        <f t="shared" si="584"/>
        <v>2033Q2</v>
      </c>
      <c r="B1637" s="82">
        <f t="shared" si="585"/>
        <v>2</v>
      </c>
      <c r="C1637" s="82">
        <f t="shared" ref="C1637:D1637" si="602">C1090</f>
        <v>2033</v>
      </c>
      <c r="D1637" s="82">
        <f t="shared" si="602"/>
        <v>4</v>
      </c>
      <c r="G1637" s="90" t="s">
        <v>161</v>
      </c>
      <c r="H1637" s="90" t="s">
        <v>22</v>
      </c>
      <c r="I1637" s="91">
        <f t="shared" ca="1" si="599"/>
        <v>9.8311449334617738</v>
      </c>
      <c r="J1637" s="91"/>
      <c r="K1637" s="90" t="s">
        <v>23</v>
      </c>
      <c r="L1637" s="92">
        <v>1</v>
      </c>
      <c r="M1637" s="138">
        <f t="shared" si="600"/>
        <v>48670</v>
      </c>
      <c r="N1637" s="137"/>
      <c r="O1637" s="90"/>
      <c r="P1637" s="86" t="s">
        <v>113</v>
      </c>
      <c r="Q1637" s="86"/>
      <c r="R1637" s="93" t="str">
        <f t="shared" si="431"/>
        <v>2024 Validation</v>
      </c>
    </row>
    <row r="1638" spans="1:18" x14ac:dyDescent="0.6">
      <c r="A1638" s="82" t="str">
        <f t="shared" si="584"/>
        <v>2033Q2</v>
      </c>
      <c r="B1638" s="82">
        <f t="shared" si="585"/>
        <v>2</v>
      </c>
      <c r="C1638" s="82">
        <f t="shared" ref="C1638:D1638" si="603">C1091</f>
        <v>2033</v>
      </c>
      <c r="D1638" s="82">
        <f t="shared" si="603"/>
        <v>5</v>
      </c>
      <c r="G1638" s="90" t="s">
        <v>161</v>
      </c>
      <c r="H1638" s="90" t="s">
        <v>22</v>
      </c>
      <c r="I1638" s="91">
        <f t="shared" ca="1" si="599"/>
        <v>9.2725174824813816</v>
      </c>
      <c r="J1638" s="91"/>
      <c r="K1638" s="90" t="s">
        <v>23</v>
      </c>
      <c r="L1638" s="92">
        <v>1</v>
      </c>
      <c r="M1638" s="138">
        <f t="shared" si="600"/>
        <v>48700</v>
      </c>
      <c r="N1638" s="137"/>
      <c r="O1638" s="90"/>
      <c r="P1638" s="86" t="s">
        <v>113</v>
      </c>
      <c r="Q1638" s="86"/>
      <c r="R1638" s="93" t="str">
        <f t="shared" si="431"/>
        <v>2024 Validation</v>
      </c>
    </row>
    <row r="1639" spans="1:18" x14ac:dyDescent="0.6">
      <c r="A1639" s="82" t="str">
        <f t="shared" si="584"/>
        <v>2033Q2</v>
      </c>
      <c r="B1639" s="82">
        <f t="shared" si="585"/>
        <v>2</v>
      </c>
      <c r="C1639" s="82">
        <f t="shared" ref="C1639:D1639" si="604">C1092</f>
        <v>2033</v>
      </c>
      <c r="D1639" s="82">
        <f t="shared" si="604"/>
        <v>6</v>
      </c>
      <c r="G1639" s="90" t="s">
        <v>161</v>
      </c>
      <c r="H1639" s="90" t="s">
        <v>22</v>
      </c>
      <c r="I1639" s="91">
        <f t="shared" ca="1" si="599"/>
        <v>9.2725174824813816</v>
      </c>
      <c r="J1639" s="91"/>
      <c r="K1639" s="90" t="s">
        <v>23</v>
      </c>
      <c r="L1639" s="92">
        <v>1</v>
      </c>
      <c r="M1639" s="138">
        <f t="shared" si="600"/>
        <v>48731</v>
      </c>
      <c r="N1639" s="137"/>
      <c r="O1639" s="90"/>
      <c r="P1639" s="86" t="s">
        <v>113</v>
      </c>
      <c r="Q1639" s="86"/>
      <c r="R1639" s="93" t="str">
        <f t="shared" si="431"/>
        <v>2024 Validation</v>
      </c>
    </row>
    <row r="1640" spans="1:18" x14ac:dyDescent="0.6">
      <c r="A1640" s="82" t="str">
        <f t="shared" si="584"/>
        <v>2033Q3</v>
      </c>
      <c r="B1640" s="82">
        <f t="shared" si="585"/>
        <v>3</v>
      </c>
      <c r="C1640" s="82">
        <f t="shared" ref="C1640:D1640" si="605">C1093</f>
        <v>2033</v>
      </c>
      <c r="D1640" s="82">
        <f t="shared" si="605"/>
        <v>7</v>
      </c>
      <c r="G1640" s="90" t="s">
        <v>161</v>
      </c>
      <c r="H1640" s="90" t="s">
        <v>22</v>
      </c>
      <c r="I1640" s="91">
        <f t="shared" ca="1" si="599"/>
        <v>8.9936444146401655</v>
      </c>
      <c r="J1640" s="91"/>
      <c r="K1640" s="90" t="s">
        <v>23</v>
      </c>
      <c r="L1640" s="92">
        <v>1</v>
      </c>
      <c r="M1640" s="138">
        <f t="shared" si="600"/>
        <v>48761</v>
      </c>
      <c r="N1640" s="137"/>
      <c r="O1640" s="90"/>
      <c r="P1640" s="86" t="s">
        <v>113</v>
      </c>
      <c r="Q1640" s="86"/>
      <c r="R1640" s="93" t="str">
        <f t="shared" si="431"/>
        <v>2024 Validation</v>
      </c>
    </row>
    <row r="1641" spans="1:18" x14ac:dyDescent="0.6">
      <c r="A1641" s="82" t="str">
        <f t="shared" si="584"/>
        <v>2033Q3</v>
      </c>
      <c r="B1641" s="82">
        <f t="shared" si="585"/>
        <v>3</v>
      </c>
      <c r="C1641" s="82">
        <f t="shared" ref="C1641:D1641" si="606">C1094</f>
        <v>2033</v>
      </c>
      <c r="D1641" s="82">
        <f t="shared" si="606"/>
        <v>8</v>
      </c>
      <c r="G1641" s="90" t="s">
        <v>161</v>
      </c>
      <c r="H1641" s="90" t="s">
        <v>22</v>
      </c>
      <c r="I1641" s="91">
        <f t="shared" ca="1" si="599"/>
        <v>8.9936444146401655</v>
      </c>
      <c r="J1641" s="91"/>
      <c r="K1641" s="90" t="s">
        <v>23</v>
      </c>
      <c r="L1641" s="92">
        <v>1</v>
      </c>
      <c r="M1641" s="138">
        <f t="shared" si="600"/>
        <v>48792</v>
      </c>
      <c r="N1641" s="137"/>
      <c r="O1641" s="90"/>
      <c r="P1641" s="86" t="s">
        <v>113</v>
      </c>
      <c r="Q1641" s="86"/>
      <c r="R1641" s="93" t="str">
        <f t="shared" si="431"/>
        <v>2024 Validation</v>
      </c>
    </row>
    <row r="1642" spans="1:18" x14ac:dyDescent="0.6">
      <c r="A1642" s="82" t="str">
        <f t="shared" si="584"/>
        <v>2033Q3</v>
      </c>
      <c r="B1642" s="82">
        <f t="shared" si="585"/>
        <v>3</v>
      </c>
      <c r="C1642" s="82">
        <f t="shared" ref="C1642:D1642" si="607">C1095</f>
        <v>2033</v>
      </c>
      <c r="D1642" s="82">
        <f t="shared" si="607"/>
        <v>9</v>
      </c>
      <c r="G1642" s="90" t="s">
        <v>161</v>
      </c>
      <c r="H1642" s="90" t="s">
        <v>22</v>
      </c>
      <c r="I1642" s="91">
        <f t="shared" ca="1" si="599"/>
        <v>8.9936444146401655</v>
      </c>
      <c r="J1642" s="91"/>
      <c r="K1642" s="90" t="s">
        <v>23</v>
      </c>
      <c r="L1642" s="92">
        <v>1</v>
      </c>
      <c r="M1642" s="138">
        <f t="shared" si="600"/>
        <v>48823</v>
      </c>
      <c r="N1642" s="137"/>
      <c r="O1642" s="90"/>
      <c r="P1642" s="86" t="s">
        <v>113</v>
      </c>
      <c r="Q1642" s="86"/>
      <c r="R1642" s="93" t="str">
        <f t="shared" si="431"/>
        <v>2024 Validation</v>
      </c>
    </row>
    <row r="1643" spans="1:18" x14ac:dyDescent="0.6">
      <c r="A1643" s="82" t="str">
        <f t="shared" si="584"/>
        <v>2033Q4</v>
      </c>
      <c r="B1643" s="82">
        <f t="shared" si="585"/>
        <v>4</v>
      </c>
      <c r="C1643" s="82">
        <f t="shared" ref="C1643:D1643" si="608">C1096</f>
        <v>2033</v>
      </c>
      <c r="D1643" s="82">
        <f t="shared" si="608"/>
        <v>10</v>
      </c>
      <c r="G1643" s="90" t="s">
        <v>161</v>
      </c>
      <c r="H1643" s="90" t="s">
        <v>22</v>
      </c>
      <c r="I1643" s="91">
        <f t="shared" ca="1" si="599"/>
        <v>10.547335574849178</v>
      </c>
      <c r="J1643" s="91"/>
      <c r="K1643" s="90" t="s">
        <v>23</v>
      </c>
      <c r="L1643" s="92">
        <v>1</v>
      </c>
      <c r="M1643" s="138">
        <f t="shared" si="600"/>
        <v>48853</v>
      </c>
      <c r="N1643" s="137"/>
      <c r="O1643" s="90"/>
      <c r="P1643" s="86" t="s">
        <v>113</v>
      </c>
      <c r="Q1643" s="86"/>
      <c r="R1643" s="93" t="str">
        <f t="shared" si="431"/>
        <v>2024 Validation</v>
      </c>
    </row>
    <row r="1644" spans="1:18" x14ac:dyDescent="0.6">
      <c r="A1644" s="82" t="str">
        <f t="shared" si="584"/>
        <v>2033Q4</v>
      </c>
      <c r="B1644" s="82">
        <f t="shared" si="585"/>
        <v>4</v>
      </c>
      <c r="C1644" s="82">
        <f t="shared" ref="C1644:D1644" si="609">C1097</f>
        <v>2033</v>
      </c>
      <c r="D1644" s="82">
        <f t="shared" si="609"/>
        <v>11</v>
      </c>
      <c r="G1644" s="90" t="s">
        <v>161</v>
      </c>
      <c r="H1644" s="90" t="s">
        <v>22</v>
      </c>
      <c r="I1644" s="91">
        <f t="shared" ca="1" si="599"/>
        <v>10.547335574849178</v>
      </c>
      <c r="J1644" s="91"/>
      <c r="K1644" s="90" t="s">
        <v>23</v>
      </c>
      <c r="L1644" s="92">
        <v>1</v>
      </c>
      <c r="M1644" s="138">
        <f t="shared" si="600"/>
        <v>48884</v>
      </c>
      <c r="N1644" s="137"/>
      <c r="O1644" s="90"/>
      <c r="P1644" s="86" t="s">
        <v>113</v>
      </c>
      <c r="Q1644" s="86"/>
      <c r="R1644" s="93" t="str">
        <f t="shared" si="431"/>
        <v>2024 Validation</v>
      </c>
    </row>
    <row r="1645" spans="1:18" x14ac:dyDescent="0.6">
      <c r="A1645" s="82" t="str">
        <f t="shared" si="584"/>
        <v>2033Q4</v>
      </c>
      <c r="B1645" s="82">
        <f t="shared" si="585"/>
        <v>4</v>
      </c>
      <c r="C1645" s="82">
        <f t="shared" ref="C1645:D1645" si="610">C1098</f>
        <v>2033</v>
      </c>
      <c r="D1645" s="82">
        <f t="shared" si="610"/>
        <v>12</v>
      </c>
      <c r="G1645" s="90" t="s">
        <v>161</v>
      </c>
      <c r="H1645" s="90" t="s">
        <v>22</v>
      </c>
      <c r="I1645" s="91">
        <f t="shared" ca="1" si="599"/>
        <v>11.020717927790354</v>
      </c>
      <c r="J1645" s="91"/>
      <c r="K1645" s="90" t="s">
        <v>23</v>
      </c>
      <c r="L1645" s="92">
        <v>1</v>
      </c>
      <c r="M1645" s="138">
        <f t="shared" si="600"/>
        <v>48914</v>
      </c>
      <c r="N1645" s="137"/>
      <c r="O1645" s="90"/>
      <c r="P1645" s="86" t="s">
        <v>113</v>
      </c>
      <c r="Q1645" s="86"/>
      <c r="R1645" s="93" t="str">
        <f t="shared" si="431"/>
        <v>2024 Validation</v>
      </c>
    </row>
  </sheetData>
  <sheetProtection formatCells="0" formatColumns="0" formatRows="0" insertColumns="0" insertRows="0" insertHyperlinks="0" deleteColumns="0" deleteRows="0" selectLockedCells="1" sort="0" autoFilter="0" pivotTables="0"/>
  <phoneticPr fontId="39"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17</vt:i4>
      </vt:variant>
    </vt:vector>
  </HeadingPairs>
  <TitlesOfParts>
    <vt:vector size="22" baseType="lpstr">
      <vt:lpstr>Info</vt:lpstr>
      <vt:lpstr>Fixed inputs</vt:lpstr>
      <vt:lpstr>Commodity inputs and calcs</vt:lpstr>
      <vt:lpstr>Fuel adder inputs and calcs</vt:lpstr>
      <vt:lpstr>Commodity prices for PLEXOS</vt:lpstr>
      <vt:lpstr>coalCV</vt:lpstr>
      <vt:lpstr>ED1_Price__€_GJ</vt:lpstr>
      <vt:lpstr>EUR_DET</vt:lpstr>
      <vt:lpstr>'Commodity prices for PLEXOS'!Fuel_Output_Headers</vt:lpstr>
      <vt:lpstr>GasoilCV</vt:lpstr>
      <vt:lpstr>GBP_DET</vt:lpstr>
      <vt:lpstr>HVO_Premium</vt:lpstr>
      <vt:lpstr>include_GB_GAS_transport</vt:lpstr>
      <vt:lpstr>LSFOCV</vt:lpstr>
      <vt:lpstr>PeatCV</vt:lpstr>
      <vt:lpstr>rngCarbonTaxDeterministic</vt:lpstr>
      <vt:lpstr>rngFuelPricesDeterministic</vt:lpstr>
      <vt:lpstr>rngFuels</vt:lpstr>
      <vt:lpstr>rngMarkets</vt:lpstr>
      <vt:lpstr>Synergen_Gas_Discount</vt:lpstr>
      <vt:lpstr>thtoGJ</vt:lpstr>
      <vt:lpstr>USD_DET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Geffert, Willis</dc:creator>
  <cp:lastModifiedBy>Geffert, Willis</cp:lastModifiedBy>
  <cp:lastPrinted>2025-01-10T21:52:57Z</cp:lastPrinted>
  <dcterms:created xsi:type="dcterms:W3CDTF">2015-11-11T17:16:16Z</dcterms:created>
  <dcterms:modified xsi:type="dcterms:W3CDTF">2025-03-12T02:04:42Z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{7E7FFE96-0A08-4ED9-AC0D-887F7CD7D149}</vt:lpwstr>
  </property>
  <property fmtid="{D5CDD505-2E9C-101B-9397-08002B2CF9AE}" pid="3" name="MSIP_Label_38f1469a-2c2a-4aee-b92b-090d4c5468ff_Enabled">
    <vt:lpwstr>true</vt:lpwstr>
  </property>
  <property fmtid="{D5CDD505-2E9C-101B-9397-08002B2CF9AE}" pid="4" name="MSIP_Label_38f1469a-2c2a-4aee-b92b-090d4c5468ff_SetDate">
    <vt:lpwstr>2024-07-12T20:37:51Z</vt:lpwstr>
  </property>
  <property fmtid="{D5CDD505-2E9C-101B-9397-08002B2CF9AE}" pid="5" name="MSIP_Label_38f1469a-2c2a-4aee-b92b-090d4c5468ff_Method">
    <vt:lpwstr>Standard</vt:lpwstr>
  </property>
  <property fmtid="{D5CDD505-2E9C-101B-9397-08002B2CF9AE}" pid="6" name="MSIP_Label_38f1469a-2c2a-4aee-b92b-090d4c5468ff_Name">
    <vt:lpwstr>Confidential - Unmarked</vt:lpwstr>
  </property>
  <property fmtid="{D5CDD505-2E9C-101B-9397-08002B2CF9AE}" pid="7" name="MSIP_Label_38f1469a-2c2a-4aee-b92b-090d4c5468ff_SiteId">
    <vt:lpwstr>2a6e6092-73e4-4752-b1a5-477a17f5056d</vt:lpwstr>
  </property>
  <property fmtid="{D5CDD505-2E9C-101B-9397-08002B2CF9AE}" pid="8" name="MSIP_Label_38f1469a-2c2a-4aee-b92b-090d4c5468ff_ActionId">
    <vt:lpwstr>6d96df00-bed3-4d2b-b73d-a8238a15cf4d</vt:lpwstr>
  </property>
  <property fmtid="{D5CDD505-2E9C-101B-9397-08002B2CF9AE}" pid="9" name="MSIP_Label_38f1469a-2c2a-4aee-b92b-090d4c5468ff_ContentBits">
    <vt:lpwstr>0</vt:lpwstr>
  </property>
</Properties>
</file>